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cfecgc-my.sharepoint.com/personal/boispapier_cfecgc_fr/Documents/Bureau/"/>
    </mc:Choice>
  </mc:AlternateContent>
  <xr:revisionPtr revIDLastSave="48" documentId="8_{23665AC6-6136-4111-A6EC-2FD4B177EF0D}" xr6:coauthVersionLast="47" xr6:coauthVersionMax="47" xr10:uidLastSave="{6A06677E-9EC7-48EA-867C-9F1A84F56318}"/>
  <bookViews>
    <workbookView xWindow="-110" yWindow="-110" windowWidth="19420" windowHeight="10420" tabRatio="520" xr2:uid="{00000000-000D-0000-FFFF-FFFF00000000}"/>
  </bookViews>
  <sheets>
    <sheet name="Répartition F H" sheetId="1" r:id="rId1"/>
    <sheet name="Article R. 2314-1" sheetId="3" r:id="rId2"/>
    <sheet name="Data" sheetId="2" state="hidden" r:id="rId3"/>
  </sheets>
  <definedNames>
    <definedName name="_xlnm.Print_Area" localSheetId="0">'Répartition F H'!$H$1:$L$37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19" i="1" l="1"/>
  <c r="N13" i="1" l="1"/>
  <c r="K13" i="1"/>
  <c r="Q13" i="1"/>
  <c r="O14" i="1" s="1"/>
  <c r="AA24" i="1" l="1"/>
  <c r="Z24" i="1"/>
  <c r="X24" i="1"/>
  <c r="W24" i="1"/>
  <c r="M14" i="1"/>
  <c r="L14" i="1"/>
  <c r="J14" i="1"/>
  <c r="I14" i="1"/>
  <c r="U24" i="1"/>
  <c r="T24" i="1"/>
  <c r="P14" i="1"/>
  <c r="J8" i="1"/>
  <c r="F3" i="2" s="1"/>
  <c r="F4" i="2" s="1"/>
  <c r="V24" i="1" l="1"/>
  <c r="Y24" i="1"/>
  <c r="AB24" i="1"/>
  <c r="M19" i="1"/>
  <c r="T19" i="1" l="1"/>
  <c r="V19" i="1"/>
  <c r="U19" i="1"/>
  <c r="J19" i="1"/>
  <c r="I19" i="1"/>
  <c r="K19" i="1"/>
  <c r="X19" i="1"/>
  <c r="H4" i="2" l="1"/>
  <c r="H5" i="2"/>
  <c r="I5" i="2" s="1"/>
  <c r="H6" i="2"/>
  <c r="I6" i="2" s="1"/>
  <c r="K14" i="1"/>
  <c r="Q14" i="1"/>
  <c r="N14" i="1"/>
  <c r="H7" i="2" l="1"/>
  <c r="I4" i="2"/>
  <c r="J5" i="2" l="1"/>
  <c r="K5" i="2" s="1"/>
  <c r="J6" i="2"/>
  <c r="K6" i="2" s="1"/>
  <c r="J4" i="2"/>
  <c r="J7" i="2" l="1"/>
  <c r="K4" i="2"/>
  <c r="L5" i="2" l="1"/>
  <c r="O19" i="1" s="1"/>
  <c r="L6" i="2"/>
  <c r="P19" i="1" s="1"/>
  <c r="L4" i="2"/>
  <c r="M24" i="1" l="1"/>
  <c r="L24" i="1"/>
  <c r="P24" i="1"/>
  <c r="O24" i="1"/>
  <c r="L7" i="2"/>
  <c r="N19" i="1"/>
  <c r="J24" i="1" l="1"/>
  <c r="I24" i="1"/>
  <c r="M25" i="1"/>
  <c r="L13" i="2" s="1"/>
  <c r="P25" i="1"/>
  <c r="O13" i="2" s="1"/>
  <c r="Q24" i="1"/>
  <c r="O25" i="1"/>
  <c r="L25" i="1"/>
  <c r="N24" i="1"/>
  <c r="Q19" i="1"/>
  <c r="AA25" i="1" l="1"/>
  <c r="O19" i="2" s="1"/>
  <c r="Z25" i="1"/>
  <c r="W25" i="1"/>
  <c r="K19" i="2" s="1"/>
  <c r="X25" i="1"/>
  <c r="J25" i="1"/>
  <c r="I13" i="2" s="1"/>
  <c r="N13" i="2"/>
  <c r="Q25" i="1"/>
  <c r="K13" i="2"/>
  <c r="N25" i="1"/>
  <c r="I25" i="1"/>
  <c r="K24" i="1"/>
  <c r="T25" i="1" s="1"/>
  <c r="Y25" i="1" l="1"/>
  <c r="U25" i="1"/>
  <c r="I19" i="2" s="1"/>
  <c r="N19" i="2"/>
  <c r="AB25" i="1"/>
  <c r="K25" i="1"/>
  <c r="H13" i="2"/>
  <c r="P13" i="2"/>
  <c r="M13" i="2"/>
  <c r="L19" i="2"/>
  <c r="Q50" i="1"/>
  <c r="Q53" i="1"/>
  <c r="Q54" i="1"/>
  <c r="O48" i="1"/>
  <c r="Q51" i="1"/>
  <c r="O52" i="1"/>
  <c r="O50" i="1"/>
  <c r="O49" i="1"/>
  <c r="Q48" i="1"/>
  <c r="O54" i="1"/>
  <c r="Q52" i="1"/>
  <c r="O53" i="1"/>
  <c r="Q49" i="1"/>
  <c r="O51" i="1"/>
  <c r="L50" i="1"/>
  <c r="L53" i="1"/>
  <c r="L48" i="1"/>
  <c r="N51" i="1"/>
  <c r="L44" i="1"/>
  <c r="L54" i="1"/>
  <c r="L52" i="1"/>
  <c r="L49" i="1"/>
  <c r="N46" i="1"/>
  <c r="N48" i="1"/>
  <c r="N50" i="1"/>
  <c r="N52" i="1"/>
  <c r="N54" i="1"/>
  <c r="N45" i="1"/>
  <c r="L47" i="1"/>
  <c r="N49" i="1"/>
  <c r="L51" i="1"/>
  <c r="L43" i="1"/>
  <c r="N43" i="1"/>
  <c r="N53" i="1"/>
  <c r="N47" i="1"/>
  <c r="L45" i="1"/>
  <c r="L46" i="1"/>
  <c r="N44" i="1"/>
  <c r="O14" i="2" l="1"/>
  <c r="Q28" i="1" s="1"/>
  <c r="N14" i="2"/>
  <c r="O28" i="1" s="1"/>
  <c r="O29" i="1" s="1"/>
  <c r="O30" i="1" s="1"/>
  <c r="O31" i="1" s="1"/>
  <c r="O32" i="1" s="1"/>
  <c r="O33" i="1" s="1"/>
  <c r="O34" i="1" s="1"/>
  <c r="O35" i="1" s="1"/>
  <c r="O36" i="1" s="1"/>
  <c r="O37" i="1" s="1"/>
  <c r="O38" i="1" s="1"/>
  <c r="O39" i="1" s="1"/>
  <c r="O40" i="1" s="1"/>
  <c r="O41" i="1" s="1"/>
  <c r="O42" i="1" s="1"/>
  <c r="O43" i="1" s="1"/>
  <c r="O44" i="1" s="1"/>
  <c r="O45" i="1" s="1"/>
  <c r="O46" i="1" s="1"/>
  <c r="O47" i="1" s="1"/>
  <c r="K14" i="2"/>
  <c r="L28" i="1" s="1"/>
  <c r="L29" i="1" s="1"/>
  <c r="L30" i="1" s="1"/>
  <c r="L31" i="1" s="1"/>
  <c r="L32" i="1" s="1"/>
  <c r="L33" i="1" s="1"/>
  <c r="L34" i="1" s="1"/>
  <c r="L35" i="1" s="1"/>
  <c r="L36" i="1" s="1"/>
  <c r="L37" i="1" s="1"/>
  <c r="L38" i="1" s="1"/>
  <c r="L39" i="1" s="1"/>
  <c r="L40" i="1" s="1"/>
  <c r="L41" i="1" s="1"/>
  <c r="L42" i="1" s="1"/>
  <c r="L14" i="2"/>
  <c r="N28" i="1" s="1"/>
  <c r="H19" i="2"/>
  <c r="V25" i="1"/>
  <c r="P19" i="2"/>
  <c r="W40" i="1"/>
  <c r="Y47" i="1"/>
  <c r="J13" i="2"/>
  <c r="Y40" i="1"/>
  <c r="Y50" i="1"/>
  <c r="W53" i="1"/>
  <c r="M19" i="2"/>
  <c r="W48" i="1"/>
  <c r="Y44" i="1"/>
  <c r="Y42" i="1"/>
  <c r="W49" i="1"/>
  <c r="Y43" i="1"/>
  <c r="W50" i="1"/>
  <c r="W54" i="1"/>
  <c r="W41" i="1"/>
  <c r="W47" i="1"/>
  <c r="Y46" i="1"/>
  <c r="Y38" i="1"/>
  <c r="Y39" i="1"/>
  <c r="W42" i="1"/>
  <c r="W38" i="1"/>
  <c r="W43" i="1"/>
  <c r="W55" i="1"/>
  <c r="Y51" i="1"/>
  <c r="Y53" i="1"/>
  <c r="W46" i="1"/>
  <c r="W51" i="1"/>
  <c r="Y45" i="1"/>
  <c r="Y54" i="1"/>
  <c r="W45" i="1"/>
  <c r="Y41" i="1"/>
  <c r="Y48" i="1"/>
  <c r="W39" i="1"/>
  <c r="Y55" i="1"/>
  <c r="Y49" i="1"/>
  <c r="W44" i="1"/>
  <c r="Y52" i="1"/>
  <c r="W52" i="1"/>
  <c r="AB46" i="1"/>
  <c r="AB50" i="1"/>
  <c r="AB51" i="1"/>
  <c r="Z54" i="1"/>
  <c r="AB49" i="1"/>
  <c r="Z53" i="1"/>
  <c r="Z52" i="1"/>
  <c r="AB55" i="1"/>
  <c r="AB54" i="1"/>
  <c r="AB44" i="1"/>
  <c r="Z55" i="1"/>
  <c r="Z47" i="1"/>
  <c r="Z48" i="1"/>
  <c r="Z51" i="1"/>
  <c r="Z50" i="1"/>
  <c r="Z49" i="1"/>
  <c r="AB47" i="1"/>
  <c r="AB45" i="1"/>
  <c r="Z44" i="1"/>
  <c r="Z45" i="1"/>
  <c r="AB48" i="1"/>
  <c r="AB52" i="1"/>
  <c r="AB53" i="1"/>
  <c r="Z46" i="1"/>
  <c r="I53" i="1"/>
  <c r="K54" i="1"/>
  <c r="K53" i="1"/>
  <c r="I54" i="1"/>
  <c r="O15" i="2" l="1"/>
  <c r="Q29" i="1" s="1"/>
  <c r="Q30" i="1" s="1"/>
  <c r="Q31" i="1" s="1"/>
  <c r="Q32" i="1" s="1"/>
  <c r="Q33" i="1" s="1"/>
  <c r="Q34" i="1" s="1"/>
  <c r="Q35" i="1" s="1"/>
  <c r="Q36" i="1" s="1"/>
  <c r="Q37" i="1" s="1"/>
  <c r="Q38" i="1" s="1"/>
  <c r="Q39" i="1" s="1"/>
  <c r="Q40" i="1" s="1"/>
  <c r="Q41" i="1" s="1"/>
  <c r="Q42" i="1" s="1"/>
  <c r="Q43" i="1" s="1"/>
  <c r="Q44" i="1" s="1"/>
  <c r="Q45" i="1" s="1"/>
  <c r="Q46" i="1" s="1"/>
  <c r="Q47" i="1" s="1"/>
  <c r="K20" i="2"/>
  <c r="W28" i="1" s="1"/>
  <c r="W29" i="1" s="1"/>
  <c r="W30" i="1" s="1"/>
  <c r="W31" i="1" s="1"/>
  <c r="W32" i="1" s="1"/>
  <c r="W33" i="1" s="1"/>
  <c r="W34" i="1" s="1"/>
  <c r="W35" i="1" s="1"/>
  <c r="W36" i="1" s="1"/>
  <c r="W37" i="1" s="1"/>
  <c r="L20" i="2"/>
  <c r="Y28" i="1" s="1"/>
  <c r="O20" i="2"/>
  <c r="AB28" i="1" s="1"/>
  <c r="N20" i="2"/>
  <c r="Z28" i="1" s="1"/>
  <c r="Z29" i="1" s="1"/>
  <c r="Z30" i="1" s="1"/>
  <c r="Z31" i="1" s="1"/>
  <c r="Z32" i="1" s="1"/>
  <c r="Z33" i="1" s="1"/>
  <c r="Z34" i="1" s="1"/>
  <c r="Z35" i="1" s="1"/>
  <c r="Z36" i="1" s="1"/>
  <c r="Z37" i="1" s="1"/>
  <c r="Z38" i="1" s="1"/>
  <c r="Z39" i="1" s="1"/>
  <c r="Z40" i="1" s="1"/>
  <c r="Z41" i="1" s="1"/>
  <c r="Z42" i="1" s="1"/>
  <c r="Z43" i="1" s="1"/>
  <c r="L15" i="2"/>
  <c r="N29" i="1" s="1"/>
  <c r="N30" i="1" s="1"/>
  <c r="N31" i="1" s="1"/>
  <c r="N32" i="1" s="1"/>
  <c r="N33" i="1" s="1"/>
  <c r="N34" i="1" s="1"/>
  <c r="N35" i="1" s="1"/>
  <c r="N36" i="1" s="1"/>
  <c r="N37" i="1" s="1"/>
  <c r="N38" i="1" s="1"/>
  <c r="N39" i="1" s="1"/>
  <c r="N40" i="1" s="1"/>
  <c r="N41" i="1" s="1"/>
  <c r="N42" i="1" s="1"/>
  <c r="H14" i="2"/>
  <c r="I28" i="1" s="1"/>
  <c r="I29" i="1" s="1"/>
  <c r="I30" i="1" s="1"/>
  <c r="I14" i="2"/>
  <c r="K28" i="1" s="1"/>
  <c r="J19" i="2"/>
  <c r="V52" i="1"/>
  <c r="V49" i="1"/>
  <c r="T49" i="1"/>
  <c r="T53" i="1"/>
  <c r="V42" i="1"/>
  <c r="V47" i="1"/>
  <c r="V48" i="1"/>
  <c r="T40" i="1"/>
  <c r="V46" i="1"/>
  <c r="V40" i="1"/>
  <c r="T47" i="1"/>
  <c r="V39" i="1"/>
  <c r="T46" i="1"/>
  <c r="V41" i="1"/>
  <c r="T44" i="1"/>
  <c r="V43" i="1"/>
  <c r="T51" i="1"/>
  <c r="T39" i="1"/>
  <c r="T38" i="1"/>
  <c r="T43" i="1"/>
  <c r="T54" i="1"/>
  <c r="V44" i="1"/>
  <c r="V51" i="1"/>
  <c r="T55" i="1"/>
  <c r="V54" i="1"/>
  <c r="V50" i="1"/>
  <c r="T50" i="1"/>
  <c r="T52" i="1"/>
  <c r="T41" i="1"/>
  <c r="V45" i="1"/>
  <c r="T48" i="1"/>
  <c r="V55" i="1"/>
  <c r="V53" i="1"/>
  <c r="V38" i="1"/>
  <c r="T45" i="1"/>
  <c r="T42" i="1"/>
  <c r="O21" i="2" l="1"/>
  <c r="AB29" i="1" s="1"/>
  <c r="AB30" i="1" s="1"/>
  <c r="AB31" i="1" s="1"/>
  <c r="AB32" i="1" s="1"/>
  <c r="AB33" i="1" s="1"/>
  <c r="AB34" i="1" s="1"/>
  <c r="AB35" i="1" s="1"/>
  <c r="AB36" i="1" s="1"/>
  <c r="AB37" i="1" s="1"/>
  <c r="AB38" i="1" s="1"/>
  <c r="AB39" i="1" s="1"/>
  <c r="AB40" i="1" s="1"/>
  <c r="AB41" i="1" s="1"/>
  <c r="AB42" i="1" s="1"/>
  <c r="AB43" i="1" s="1"/>
  <c r="L21" i="2"/>
  <c r="Y29" i="1" s="1"/>
  <c r="Y30" i="1" s="1"/>
  <c r="Y31" i="1" s="1"/>
  <c r="Y32" i="1" s="1"/>
  <c r="Y33" i="1" s="1"/>
  <c r="Y34" i="1" s="1"/>
  <c r="Y35" i="1" s="1"/>
  <c r="Y36" i="1" s="1"/>
  <c r="Y37" i="1" s="1"/>
  <c r="I20" i="2"/>
  <c r="V28" i="1" s="1"/>
  <c r="H20" i="2"/>
  <c r="T28" i="1" s="1"/>
  <c r="T29" i="1" s="1"/>
  <c r="T30" i="1" s="1"/>
  <c r="T31" i="1" s="1"/>
  <c r="T32" i="1" s="1"/>
  <c r="T33" i="1" s="1"/>
  <c r="T34" i="1" s="1"/>
  <c r="T35" i="1" s="1"/>
  <c r="T36" i="1" s="1"/>
  <c r="T37" i="1" s="1"/>
  <c r="I15" i="2"/>
  <c r="K29" i="1" s="1"/>
  <c r="K30" i="1" s="1"/>
  <c r="K31" i="1" s="1"/>
  <c r="K32" i="1" s="1"/>
  <c r="K33" i="1" s="1"/>
  <c r="K34" i="1" s="1"/>
  <c r="K35" i="1" s="1"/>
  <c r="K36" i="1" s="1"/>
  <c r="K37" i="1" s="1"/>
  <c r="K38" i="1" s="1"/>
  <c r="K39" i="1" s="1"/>
  <c r="K40" i="1" s="1"/>
  <c r="K41" i="1" s="1"/>
  <c r="K42" i="1" s="1"/>
  <c r="K43" i="1" s="1"/>
  <c r="K44" i="1" s="1"/>
  <c r="K45" i="1" s="1"/>
  <c r="K46" i="1" s="1"/>
  <c r="K47" i="1" s="1"/>
  <c r="K48" i="1" s="1"/>
  <c r="K49" i="1" s="1"/>
  <c r="K50" i="1" s="1"/>
  <c r="K51" i="1" s="1"/>
  <c r="K52" i="1" s="1"/>
  <c r="I31" i="1"/>
  <c r="I32" i="1" s="1"/>
  <c r="I33" i="1" s="1"/>
  <c r="I34" i="1" s="1"/>
  <c r="I35" i="1" s="1"/>
  <c r="I36" i="1" s="1"/>
  <c r="I37" i="1" s="1"/>
  <c r="I38" i="1" s="1"/>
  <c r="I39" i="1" s="1"/>
  <c r="I40" i="1" s="1"/>
  <c r="I41" i="1" s="1"/>
  <c r="I42" i="1" s="1"/>
  <c r="I43" i="1" s="1"/>
  <c r="I44" i="1" s="1"/>
  <c r="I45" i="1" s="1"/>
  <c r="I46" i="1" s="1"/>
  <c r="I47" i="1" s="1"/>
  <c r="I48" i="1" s="1"/>
  <c r="I49" i="1" s="1"/>
  <c r="I50" i="1" s="1"/>
  <c r="I51" i="1" s="1"/>
  <c r="I52" i="1" s="1"/>
  <c r="I21" i="2" l="1"/>
  <c r="V29" i="1" s="1"/>
  <c r="V30" i="1" s="1"/>
  <c r="V31" i="1" s="1"/>
  <c r="V32" i="1" s="1"/>
  <c r="V33" i="1" s="1"/>
  <c r="V34" i="1" s="1"/>
  <c r="V35" i="1" s="1"/>
  <c r="V36" i="1" s="1"/>
  <c r="V37" i="1" s="1"/>
</calcChain>
</file>

<file path=xl/sharedStrings.xml><?xml version="1.0" encoding="utf-8"?>
<sst xmlns="http://schemas.openxmlformats.org/spreadsheetml/2006/main" count="215" uniqueCount="125">
  <si>
    <t>Col 1</t>
  </si>
  <si>
    <t>Col 2</t>
  </si>
  <si>
    <t>Col 3</t>
  </si>
  <si>
    <t>H</t>
  </si>
  <si>
    <t>F</t>
  </si>
  <si>
    <t>Titulaire</t>
  </si>
  <si>
    <t>Effectif de L'entreprise</t>
  </si>
  <si>
    <t>Nb de Titulaire</t>
  </si>
  <si>
    <t>College 1</t>
  </si>
  <si>
    <t>College 2</t>
  </si>
  <si>
    <t>College 3</t>
  </si>
  <si>
    <t>Total</t>
  </si>
  <si>
    <t xml:space="preserve"> </t>
  </si>
  <si>
    <t>Zone à remplir en bleue</t>
  </si>
  <si>
    <t>% répartition H-F /col</t>
  </si>
  <si>
    <t>Hommes - Femmes</t>
  </si>
  <si>
    <t>par collège</t>
  </si>
  <si>
    <t>Effectif &gt;</t>
  </si>
  <si>
    <t>ou</t>
  </si>
  <si>
    <t>direct</t>
  </si>
  <si>
    <t>Entreprise X…</t>
  </si>
  <si>
    <t>En cas de calcul pour un</t>
  </si>
  <si>
    <t>indifferement un Homme</t>
  </si>
  <si>
    <t>ou une Femme</t>
  </si>
  <si>
    <t>Salariés internes</t>
  </si>
  <si>
    <t>Effectif de l'entreprise</t>
  </si>
  <si>
    <t>Salariés Externes</t>
  </si>
  <si>
    <t>En cas stricte égalité hommes/femmes</t>
  </si>
  <si>
    <t>dans la liste électorale et de nombre impair</t>
  </si>
  <si>
    <t>de sièges à pourvoir, la liste de candidats</t>
  </si>
  <si>
    <t>pourra comprendre indifféremment un</t>
  </si>
  <si>
    <t>homme ou une femme supplémentaire.</t>
  </si>
  <si>
    <t>Effectif pris en compte pour la détermination du nombre de sièges (art L. 1111-2)</t>
  </si>
  <si>
    <t xml:space="preserve">Légende : </t>
  </si>
  <si>
    <t>Calcul automatique en jaune</t>
  </si>
  <si>
    <t>Collège 1 : Ouv &amp; Employés</t>
  </si>
  <si>
    <t>Collège 2 : TAM</t>
  </si>
  <si>
    <t>Collège 3 : Cadres &amp; Ingénieurs</t>
  </si>
  <si>
    <t>Collèges</t>
  </si>
  <si>
    <t>Nombre de sièges</t>
  </si>
  <si>
    <t>Calcul proportionnel</t>
  </si>
  <si>
    <t>Calcul au plus fort reste</t>
  </si>
  <si>
    <t>Calcul répartition</t>
  </si>
  <si>
    <t>Collège 1</t>
  </si>
  <si>
    <t>Collège 2</t>
  </si>
  <si>
    <t>Collège 3</t>
  </si>
  <si>
    <t>Tableau après négociation des OS</t>
  </si>
  <si>
    <t>Tableau en cas de liste incomplète</t>
  </si>
  <si>
    <t xml:space="preserve">seul siège, on peut mettre </t>
  </si>
  <si>
    <t>de la répartition des sièges par collège</t>
  </si>
  <si>
    <t>Art. R. 2314-1</t>
  </si>
  <si>
    <t xml:space="preserve">Lorsque plus de deux sièges sont à pourvoir, </t>
  </si>
  <si>
    <t xml:space="preserve">il est impossible de présenter </t>
  </si>
  <si>
    <t xml:space="preserve">une candidature unique. </t>
  </si>
  <si>
    <t>En cas de liste incomplète, il n’est</t>
  </si>
  <si>
    <t>pas possible d’exclure un sexe s’il était</t>
  </si>
  <si>
    <t xml:space="preserve">représenté en cas de liste complète. </t>
  </si>
  <si>
    <t>Effectif (nombre de salariés)</t>
  </si>
  <si>
    <t>Nombre de titulaires</t>
  </si>
  <si>
    <t>Nombre mensuel d'heures de délégation</t>
  </si>
  <si>
    <t>Total heures de délégation</t>
  </si>
  <si>
    <t>11 à 24</t>
  </si>
  <si>
    <t>25 à 49</t>
  </si>
  <si>
    <t>50 à 74</t>
  </si>
  <si>
    <t>75 à 99</t>
  </si>
  <si>
    <t>100 à 124</t>
  </si>
  <si>
    <t>125 à 149</t>
  </si>
  <si>
    <t>150 à 174</t>
  </si>
  <si>
    <t>175 à 199</t>
  </si>
  <si>
    <t>200 à 249</t>
  </si>
  <si>
    <t>250 à 299</t>
  </si>
  <si>
    <t>300 à 399</t>
  </si>
  <si>
    <t>400 à 499</t>
  </si>
  <si>
    <t>500 à 599</t>
  </si>
  <si>
    <t>600 à 699</t>
  </si>
  <si>
    <t>700 à 799</t>
  </si>
  <si>
    <t>800 à 899</t>
  </si>
  <si>
    <t>900 à 999</t>
  </si>
  <si>
    <t>1000 à 1249</t>
  </si>
  <si>
    <t>1250 à 1499</t>
  </si>
  <si>
    <t>1500 à 1749</t>
  </si>
  <si>
    <t>1750 à 1999</t>
  </si>
  <si>
    <t>2000 à 2249</t>
  </si>
  <si>
    <t>2250 à 2499</t>
  </si>
  <si>
    <t>2500 à 2749</t>
  </si>
  <si>
    <t>2750 à 2999</t>
  </si>
  <si>
    <t>3000 à 3249</t>
  </si>
  <si>
    <t>3250 à 3499</t>
  </si>
  <si>
    <t>3500 à 3749</t>
  </si>
  <si>
    <t>3750 à 3999</t>
  </si>
  <si>
    <t>4000 à 4249</t>
  </si>
  <si>
    <t>4250 à 4499</t>
  </si>
  <si>
    <t>4500 à 4749</t>
  </si>
  <si>
    <t>4750 à 4999</t>
  </si>
  <si>
    <t>5000 à 5249</t>
  </si>
  <si>
    <t>5250 à 5499</t>
  </si>
  <si>
    <t>5500 à 5749</t>
  </si>
  <si>
    <t>5750 à 5999</t>
  </si>
  <si>
    <t>6000 à 6249</t>
  </si>
  <si>
    <t>6250 à 6499</t>
  </si>
  <si>
    <t>6500 à 6749</t>
  </si>
  <si>
    <t>6750 à 6999</t>
  </si>
  <si>
    <t>7000 à 7249</t>
  </si>
  <si>
    <t>7250 à 7499</t>
  </si>
  <si>
    <t>7500 à 7749</t>
  </si>
  <si>
    <t>7750 à 7999</t>
  </si>
  <si>
    <t>8000 à 8249</t>
  </si>
  <si>
    <t>8250 à 8499</t>
  </si>
  <si>
    <t>8500 à 8749</t>
  </si>
  <si>
    <t>8750 à 8999</t>
  </si>
  <si>
    <t>9000 à 9249</t>
  </si>
  <si>
    <t>9250 à 9499</t>
  </si>
  <si>
    <t>9500 à 9749</t>
  </si>
  <si>
    <t>9750 à 9999</t>
  </si>
  <si>
    <t>Effectifs / électeurs par Collège</t>
  </si>
  <si>
    <t>Etapes 3 et 5</t>
  </si>
  <si>
    <t>Etape 1</t>
  </si>
  <si>
    <t>Etapes 2 et 4</t>
  </si>
  <si>
    <t>En cas de coefficient pour la</t>
  </si>
  <si>
    <t>répartition Homme/Femme &lt; à 0,50,</t>
  </si>
  <si>
    <t>si la section souhaite présenter un candidat</t>
  </si>
  <si>
    <t xml:space="preserve">du sexe sous-représenté, ce dernier devra </t>
  </si>
  <si>
    <t>obligatoirement être placé en 2ème position</t>
  </si>
  <si>
    <t>sur la liste de candidats.</t>
  </si>
  <si>
    <t>Date de mise à jour : 03.02.2023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</si>
</sst>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B05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1">
    <xf numFmtId="0" fontId="0" fillId="0" borderId="0" xfId="0"/>
    <xf numFmtId="0" fontId="0" fillId="0" borderId="0" xfId="0" applyAlignment="1">
      <alignment horizontal="center"/>
    </xf>
    <xf numFmtId="0" fontId="0" fillId="4" borderId="0" xfId="0" applyFill="1"/>
    <xf numFmtId="2" fontId="0" fillId="2" borderId="6" xfId="0" applyNumberFormat="1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0" fillId="4" borderId="5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4" borderId="2" xfId="0" applyFill="1" applyBorder="1" applyAlignment="1">
      <alignment horizontal="center"/>
    </xf>
    <xf numFmtId="0" fontId="0" fillId="4" borderId="11" xfId="0" applyFill="1" applyBorder="1" applyAlignment="1">
      <alignment horizontal="center"/>
    </xf>
    <xf numFmtId="1" fontId="1" fillId="4" borderId="0" xfId="0" applyNumberFormat="1" applyFont="1" applyFill="1" applyAlignment="1">
      <alignment horizontal="center"/>
    </xf>
    <xf numFmtId="0" fontId="1" fillId="4" borderId="0" xfId="0" applyFont="1" applyFill="1" applyAlignment="1">
      <alignment horizontal="center"/>
    </xf>
    <xf numFmtId="0" fontId="0" fillId="4" borderId="17" xfId="0" applyFill="1" applyBorder="1" applyAlignment="1">
      <alignment horizontal="center"/>
    </xf>
    <xf numFmtId="0" fontId="0" fillId="4" borderId="19" xfId="0" applyFill="1" applyBorder="1" applyAlignment="1">
      <alignment horizontal="center"/>
    </xf>
    <xf numFmtId="0" fontId="0" fillId="4" borderId="29" xfId="0" applyFill="1" applyBorder="1" applyAlignment="1">
      <alignment horizontal="center"/>
    </xf>
    <xf numFmtId="0" fontId="0" fillId="5" borderId="21" xfId="0" applyFill="1" applyBorder="1"/>
    <xf numFmtId="0" fontId="0" fillId="5" borderId="14" xfId="0" applyFill="1" applyBorder="1" applyAlignment="1">
      <alignment horizontal="center"/>
    </xf>
    <xf numFmtId="0" fontId="0" fillId="5" borderId="14" xfId="0" applyFill="1" applyBorder="1"/>
    <xf numFmtId="0" fontId="0" fillId="5" borderId="15" xfId="0" applyFill="1" applyBorder="1"/>
    <xf numFmtId="1" fontId="0" fillId="5" borderId="25" xfId="0" applyNumberFormat="1" applyFill="1" applyBorder="1" applyAlignment="1">
      <alignment horizontal="center"/>
    </xf>
    <xf numFmtId="2" fontId="0" fillId="5" borderId="0" xfId="0" applyNumberFormat="1" applyFill="1"/>
    <xf numFmtId="0" fontId="0" fillId="5" borderId="0" xfId="0" applyFill="1"/>
    <xf numFmtId="0" fontId="0" fillId="5" borderId="16" xfId="0" applyFill="1" applyBorder="1"/>
    <xf numFmtId="1" fontId="0" fillId="5" borderId="26" xfId="0" applyNumberFormat="1" applyFill="1" applyBorder="1"/>
    <xf numFmtId="0" fontId="0" fillId="5" borderId="18" xfId="0" applyFill="1" applyBorder="1"/>
    <xf numFmtId="1" fontId="0" fillId="5" borderId="20" xfId="0" applyNumberFormat="1" applyFill="1" applyBorder="1"/>
    <xf numFmtId="0" fontId="0" fillId="5" borderId="0" xfId="0" applyFill="1" applyAlignment="1">
      <alignment horizontal="center"/>
    </xf>
    <xf numFmtId="0" fontId="1" fillId="5" borderId="0" xfId="0" applyFont="1" applyFill="1" applyAlignment="1">
      <alignment horizontal="center"/>
    </xf>
    <xf numFmtId="0" fontId="0" fillId="5" borderId="0" xfId="0" applyFill="1" applyAlignment="1" applyProtection="1">
      <alignment horizontal="center"/>
      <protection locked="0"/>
    </xf>
    <xf numFmtId="0" fontId="1" fillId="4" borderId="2" xfId="0" applyFont="1" applyFill="1" applyBorder="1" applyAlignment="1">
      <alignment horizontal="center" wrapText="1"/>
    </xf>
    <xf numFmtId="0" fontId="1" fillId="4" borderId="9" xfId="0" applyFont="1" applyFill="1" applyBorder="1" applyAlignment="1">
      <alignment horizontal="center" wrapText="1"/>
    </xf>
    <xf numFmtId="0" fontId="0" fillId="3" borderId="2" xfId="0" applyFill="1" applyBorder="1" applyAlignment="1" applyProtection="1">
      <alignment horizontal="center"/>
      <protection locked="0"/>
    </xf>
    <xf numFmtId="0" fontId="0" fillId="3" borderId="3" xfId="0" quotePrefix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horizontal="center"/>
      <protection locked="0"/>
    </xf>
    <xf numFmtId="0" fontId="0" fillId="3" borderId="3" xfId="0" applyFill="1" applyBorder="1" applyAlignment="1" applyProtection="1">
      <alignment horizontal="center"/>
      <protection locked="0"/>
    </xf>
    <xf numFmtId="0" fontId="0" fillId="3" borderId="12" xfId="0" applyFill="1" applyBorder="1" applyAlignment="1" applyProtection="1">
      <alignment horizontal="center"/>
      <protection locked="0"/>
    </xf>
    <xf numFmtId="0" fontId="0" fillId="6" borderId="13" xfId="0" applyFill="1" applyBorder="1" applyAlignment="1" applyProtection="1">
      <alignment horizontal="center"/>
      <protection locked="0"/>
    </xf>
    <xf numFmtId="0" fontId="0" fillId="4" borderId="0" xfId="0" applyFill="1" applyProtection="1">
      <protection hidden="1"/>
    </xf>
    <xf numFmtId="0" fontId="1" fillId="4" borderId="0" xfId="0" applyFont="1" applyFill="1"/>
    <xf numFmtId="0" fontId="0" fillId="7" borderId="30" xfId="0" applyFill="1" applyBorder="1" applyAlignment="1">
      <alignment horizontal="center"/>
    </xf>
    <xf numFmtId="0" fontId="0" fillId="7" borderId="31" xfId="0" applyFill="1" applyBorder="1" applyAlignment="1">
      <alignment horizontal="center"/>
    </xf>
    <xf numFmtId="0" fontId="0" fillId="7" borderId="13" xfId="0" applyFill="1" applyBorder="1" applyAlignment="1">
      <alignment horizontal="center"/>
    </xf>
    <xf numFmtId="0" fontId="0" fillId="4" borderId="33" xfId="0" applyFill="1" applyBorder="1"/>
    <xf numFmtId="0" fontId="1" fillId="4" borderId="1" xfId="0" applyFont="1" applyFill="1" applyBorder="1"/>
    <xf numFmtId="0" fontId="1" fillId="4" borderId="37" xfId="0" applyFont="1" applyFill="1" applyBorder="1" applyAlignment="1">
      <alignment horizontal="center"/>
    </xf>
    <xf numFmtId="0" fontId="1" fillId="4" borderId="38" xfId="0" applyFont="1" applyFill="1" applyBorder="1" applyAlignment="1">
      <alignment horizontal="center"/>
    </xf>
    <xf numFmtId="0" fontId="1" fillId="4" borderId="35" xfId="0" applyFont="1" applyFill="1" applyBorder="1" applyAlignment="1">
      <alignment horizontal="center"/>
    </xf>
    <xf numFmtId="0" fontId="1" fillId="4" borderId="39" xfId="0" applyFont="1" applyFill="1" applyBorder="1" applyAlignment="1">
      <alignment horizontal="center"/>
    </xf>
    <xf numFmtId="0" fontId="0" fillId="3" borderId="41" xfId="0" applyFill="1" applyBorder="1" applyProtection="1">
      <protection locked="0"/>
    </xf>
    <xf numFmtId="0" fontId="0" fillId="4" borderId="35" xfId="0" applyFill="1" applyBorder="1"/>
    <xf numFmtId="0" fontId="5" fillId="4" borderId="0" xfId="0" applyFont="1" applyFill="1"/>
    <xf numFmtId="0" fontId="0" fillId="4" borderId="42" xfId="0" applyFill="1" applyBorder="1" applyAlignment="1">
      <alignment horizontal="center"/>
    </xf>
    <xf numFmtId="0" fontId="0" fillId="7" borderId="16" xfId="0" applyFill="1" applyBorder="1" applyAlignment="1">
      <alignment horizontal="center"/>
    </xf>
    <xf numFmtId="0" fontId="0" fillId="4" borderId="31" xfId="0" applyFill="1" applyBorder="1"/>
    <xf numFmtId="0" fontId="0" fillId="0" borderId="44" xfId="0" applyBorder="1" applyAlignment="1">
      <alignment horizontal="center" vertical="center" wrapText="1"/>
    </xf>
    <xf numFmtId="0" fontId="0" fillId="0" borderId="45" xfId="0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0" fillId="0" borderId="50" xfId="0" applyBorder="1" applyAlignment="1">
      <alignment horizontal="center" vertical="center" wrapText="1"/>
    </xf>
    <xf numFmtId="0" fontId="0" fillId="0" borderId="51" xfId="0" applyBorder="1" applyAlignment="1">
      <alignment horizontal="center" vertical="center" wrapText="1"/>
    </xf>
    <xf numFmtId="0" fontId="0" fillId="0" borderId="52" xfId="0" applyBorder="1" applyAlignment="1">
      <alignment horizontal="center" vertical="center" wrapText="1"/>
    </xf>
    <xf numFmtId="0" fontId="0" fillId="8" borderId="45" xfId="0" applyFill="1" applyBorder="1" applyAlignment="1">
      <alignment horizontal="center" vertical="center" wrapText="1"/>
    </xf>
    <xf numFmtId="0" fontId="0" fillId="8" borderId="44" xfId="0" applyFill="1" applyBorder="1" applyAlignment="1">
      <alignment horizontal="center" vertical="center" wrapText="1"/>
    </xf>
    <xf numFmtId="0" fontId="0" fillId="8" borderId="46" xfId="0" applyFill="1" applyBorder="1" applyAlignment="1">
      <alignment horizontal="center" vertical="center" wrapText="1"/>
    </xf>
    <xf numFmtId="3" fontId="0" fillId="8" borderId="47" xfId="0" applyNumberFormat="1" applyFill="1" applyBorder="1" applyAlignment="1">
      <alignment horizontal="center" vertical="center" wrapText="1"/>
    </xf>
    <xf numFmtId="0" fontId="0" fillId="8" borderId="48" xfId="0" applyFill="1" applyBorder="1" applyAlignment="1">
      <alignment horizontal="center" vertical="center" wrapText="1"/>
    </xf>
    <xf numFmtId="0" fontId="0" fillId="8" borderId="49" xfId="0" applyFill="1" applyBorder="1" applyAlignment="1">
      <alignment horizontal="center" vertical="center" wrapText="1"/>
    </xf>
    <xf numFmtId="0" fontId="6" fillId="7" borderId="11" xfId="0" applyFont="1" applyFill="1" applyBorder="1" applyAlignment="1">
      <alignment horizontal="center" vertical="center" wrapText="1"/>
    </xf>
    <xf numFmtId="0" fontId="6" fillId="7" borderId="17" xfId="0" applyFont="1" applyFill="1" applyBorder="1" applyAlignment="1">
      <alignment horizontal="center" vertical="center" wrapText="1"/>
    </xf>
    <xf numFmtId="0" fontId="6" fillId="7" borderId="19" xfId="0" applyFont="1" applyFill="1" applyBorder="1" applyAlignment="1">
      <alignment horizontal="center" vertical="center" wrapText="1"/>
    </xf>
    <xf numFmtId="0" fontId="0" fillId="4" borderId="15" xfId="0" applyFill="1" applyBorder="1"/>
    <xf numFmtId="0" fontId="0" fillId="6" borderId="13" xfId="0" quotePrefix="1" applyFill="1" applyBorder="1" applyAlignment="1" applyProtection="1">
      <alignment horizontal="center"/>
      <protection locked="0"/>
    </xf>
    <xf numFmtId="0" fontId="1" fillId="0" borderId="0" xfId="0" applyFont="1"/>
    <xf numFmtId="0" fontId="7" fillId="0" borderId="0" xfId="0" applyFont="1" applyAlignment="1">
      <alignment horizontal="center"/>
    </xf>
    <xf numFmtId="0" fontId="7" fillId="4" borderId="0" xfId="0" applyFont="1" applyFill="1" applyAlignment="1">
      <alignment horizontal="center"/>
    </xf>
    <xf numFmtId="0" fontId="0" fillId="2" borderId="5" xfId="0" applyFill="1" applyBorder="1" applyAlignment="1" applyProtection="1">
      <alignment horizontal="center"/>
      <protection hidden="1"/>
    </xf>
    <xf numFmtId="0" fontId="0" fillId="2" borderId="24" xfId="0" applyFill="1" applyBorder="1" applyAlignment="1" applyProtection="1">
      <alignment horizontal="center"/>
      <protection hidden="1"/>
    </xf>
    <xf numFmtId="10" fontId="0" fillId="2" borderId="23" xfId="0" applyNumberFormat="1" applyFill="1" applyBorder="1" applyAlignment="1" applyProtection="1">
      <alignment horizontal="center"/>
      <protection hidden="1"/>
    </xf>
    <xf numFmtId="10" fontId="0" fillId="2" borderId="22" xfId="0" applyNumberFormat="1" applyFill="1" applyBorder="1" applyAlignment="1" applyProtection="1">
      <alignment horizontal="center"/>
      <protection hidden="1"/>
    </xf>
    <xf numFmtId="0" fontId="0" fillId="2" borderId="27" xfId="0" applyFill="1" applyBorder="1" applyAlignment="1" applyProtection="1">
      <alignment horizontal="center"/>
      <protection hidden="1"/>
    </xf>
    <xf numFmtId="0" fontId="0" fillId="2" borderId="28" xfId="0" applyFill="1" applyBorder="1" applyAlignment="1" applyProtection="1">
      <alignment horizontal="center"/>
      <protection hidden="1"/>
    </xf>
    <xf numFmtId="2" fontId="0" fillId="2" borderId="40" xfId="0" applyNumberFormat="1" applyFill="1" applyBorder="1" applyAlignment="1" applyProtection="1">
      <alignment horizontal="center"/>
      <protection hidden="1"/>
    </xf>
    <xf numFmtId="2" fontId="0" fillId="2" borderId="13" xfId="0" applyNumberFormat="1" applyFill="1" applyBorder="1" applyAlignment="1" applyProtection="1">
      <alignment horizontal="center"/>
      <protection hidden="1"/>
    </xf>
    <xf numFmtId="1" fontId="1" fillId="4" borderId="0" xfId="0" applyNumberFormat="1" applyFont="1" applyFill="1" applyAlignment="1" applyProtection="1">
      <alignment horizontal="center"/>
      <protection hidden="1"/>
    </xf>
    <xf numFmtId="0" fontId="0" fillId="2" borderId="2" xfId="0" applyFill="1" applyBorder="1" applyAlignment="1" applyProtection="1">
      <alignment horizontal="center"/>
      <protection hidden="1"/>
    </xf>
    <xf numFmtId="0" fontId="0" fillId="2" borderId="13" xfId="0" applyFill="1" applyBorder="1" applyAlignment="1" applyProtection="1">
      <alignment horizontal="center"/>
      <protection hidden="1"/>
    </xf>
    <xf numFmtId="2" fontId="0" fillId="2" borderId="6" xfId="0" applyNumberFormat="1" applyFill="1" applyBorder="1" applyAlignment="1" applyProtection="1">
      <alignment horizontal="center"/>
      <protection hidden="1"/>
    </xf>
    <xf numFmtId="2" fontId="0" fillId="2" borderId="1" xfId="0" applyNumberFormat="1" applyFill="1" applyBorder="1" applyAlignment="1" applyProtection="1">
      <alignment horizontal="center"/>
      <protection hidden="1"/>
    </xf>
    <xf numFmtId="1" fontId="0" fillId="2" borderId="7" xfId="0" applyNumberFormat="1" applyFill="1" applyBorder="1" applyAlignment="1" applyProtection="1">
      <alignment horizontal="center"/>
      <protection hidden="1"/>
    </xf>
    <xf numFmtId="1" fontId="0" fillId="2" borderId="22" xfId="0" applyNumberFormat="1" applyFill="1" applyBorder="1" applyAlignment="1" applyProtection="1">
      <alignment horizontal="center"/>
      <protection hidden="1"/>
    </xf>
    <xf numFmtId="1" fontId="0" fillId="2" borderId="23" xfId="0" applyNumberFormat="1" applyFill="1" applyBorder="1" applyAlignment="1" applyProtection="1">
      <alignment horizontal="center"/>
      <protection hidden="1"/>
    </xf>
    <xf numFmtId="1" fontId="0" fillId="2" borderId="24" xfId="0" applyNumberFormat="1" applyFill="1" applyBorder="1" applyAlignment="1" applyProtection="1">
      <alignment horizontal="center"/>
      <protection hidden="1"/>
    </xf>
    <xf numFmtId="0" fontId="0" fillId="4" borderId="21" xfId="0" applyFill="1" applyBorder="1" applyAlignment="1" applyProtection="1">
      <alignment horizontal="center"/>
      <protection hidden="1"/>
    </xf>
    <xf numFmtId="0" fontId="2" fillId="4" borderId="14" xfId="0" applyFont="1" applyFill="1" applyBorder="1" applyAlignment="1" applyProtection="1">
      <alignment horizontal="center"/>
      <protection hidden="1"/>
    </xf>
    <xf numFmtId="0" fontId="3" fillId="4" borderId="15" xfId="0" applyFont="1" applyFill="1" applyBorder="1" applyAlignment="1" applyProtection="1">
      <alignment horizontal="center"/>
      <protection hidden="1"/>
    </xf>
    <xf numFmtId="0" fontId="0" fillId="4" borderId="25" xfId="0" applyFill="1" applyBorder="1" applyAlignment="1" applyProtection="1">
      <alignment horizontal="center"/>
      <protection hidden="1"/>
    </xf>
    <xf numFmtId="0" fontId="3" fillId="4" borderId="16" xfId="0" applyFont="1" applyFill="1" applyBorder="1" applyAlignment="1" applyProtection="1">
      <alignment horizontal="center"/>
      <protection hidden="1"/>
    </xf>
    <xf numFmtId="0" fontId="0" fillId="4" borderId="0" xfId="0" applyFill="1" applyAlignment="1" applyProtection="1">
      <alignment horizontal="center"/>
      <protection hidden="1"/>
    </xf>
    <xf numFmtId="0" fontId="0" fillId="4" borderId="26" xfId="0" applyFill="1" applyBorder="1" applyProtection="1">
      <protection hidden="1"/>
    </xf>
    <xf numFmtId="0" fontId="0" fillId="4" borderId="18" xfId="0" applyFill="1" applyBorder="1" applyProtection="1">
      <protection hidden="1"/>
    </xf>
    <xf numFmtId="0" fontId="0" fillId="4" borderId="20" xfId="0" applyFill="1" applyBorder="1" applyAlignment="1" applyProtection="1">
      <alignment horizontal="center"/>
      <protection hidden="1"/>
    </xf>
    <xf numFmtId="0" fontId="0" fillId="4" borderId="26" xfId="0" applyFill="1" applyBorder="1" applyAlignment="1" applyProtection="1">
      <alignment horizontal="center"/>
      <protection hidden="1"/>
    </xf>
    <xf numFmtId="0" fontId="0" fillId="4" borderId="18" xfId="0" applyFill="1" applyBorder="1" applyAlignment="1" applyProtection="1">
      <alignment horizontal="center"/>
      <protection hidden="1"/>
    </xf>
    <xf numFmtId="0" fontId="3" fillId="4" borderId="0" xfId="0" applyFont="1" applyFill="1" applyAlignment="1" applyProtection="1">
      <alignment horizontal="center"/>
      <protection hidden="1"/>
    </xf>
    <xf numFmtId="0" fontId="0" fillId="4" borderId="20" xfId="0" applyFill="1" applyBorder="1" applyProtection="1">
      <protection hidden="1"/>
    </xf>
    <xf numFmtId="0" fontId="7" fillId="9" borderId="35" xfId="0" applyFont="1" applyFill="1" applyBorder="1" applyAlignment="1">
      <alignment horizontal="center"/>
    </xf>
    <xf numFmtId="0" fontId="7" fillId="9" borderId="34" xfId="0" applyFont="1" applyFill="1" applyBorder="1" applyAlignment="1">
      <alignment horizontal="center"/>
    </xf>
    <xf numFmtId="0" fontId="7" fillId="9" borderId="37" xfId="0" applyFont="1" applyFill="1" applyBorder="1" applyAlignment="1">
      <alignment horizontal="center"/>
    </xf>
    <xf numFmtId="0" fontId="7" fillId="9" borderId="33" xfId="0" applyFont="1" applyFill="1" applyBorder="1" applyAlignment="1">
      <alignment horizontal="center"/>
    </xf>
    <xf numFmtId="0" fontId="7" fillId="9" borderId="56" xfId="0" applyFont="1" applyFill="1" applyBorder="1" applyAlignment="1">
      <alignment horizontal="center"/>
    </xf>
    <xf numFmtId="0" fontId="7" fillId="9" borderId="53" xfId="0" applyFont="1" applyFill="1" applyBorder="1" applyAlignment="1">
      <alignment horizontal="center"/>
    </xf>
    <xf numFmtId="0" fontId="7" fillId="9" borderId="54" xfId="0" applyFont="1" applyFill="1" applyBorder="1" applyAlignment="1">
      <alignment horizontal="center"/>
    </xf>
    <xf numFmtId="0" fontId="7" fillId="9" borderId="55" xfId="0" applyFont="1" applyFill="1" applyBorder="1" applyAlignment="1">
      <alignment horizontal="center"/>
    </xf>
    <xf numFmtId="0" fontId="1" fillId="2" borderId="35" xfId="0" applyFont="1" applyFill="1" applyBorder="1" applyAlignment="1">
      <alignment horizontal="center"/>
    </xf>
    <xf numFmtId="0" fontId="1" fillId="2" borderId="36" xfId="0" applyFont="1" applyFill="1" applyBorder="1" applyAlignment="1">
      <alignment horizontal="center"/>
    </xf>
    <xf numFmtId="0" fontId="1" fillId="2" borderId="34" xfId="0" applyFont="1" applyFill="1" applyBorder="1" applyAlignment="1">
      <alignment horizontal="center"/>
    </xf>
    <xf numFmtId="0" fontId="1" fillId="3" borderId="35" xfId="0" applyFont="1" applyFill="1" applyBorder="1" applyAlignment="1">
      <alignment horizontal="center"/>
    </xf>
    <xf numFmtId="0" fontId="1" fillId="3" borderId="36" xfId="0" applyFont="1" applyFill="1" applyBorder="1" applyAlignment="1">
      <alignment horizontal="center"/>
    </xf>
    <xf numFmtId="0" fontId="1" fillId="3" borderId="34" xfId="0" applyFont="1" applyFill="1" applyBorder="1" applyAlignment="1">
      <alignment horizontal="center"/>
    </xf>
    <xf numFmtId="0" fontId="0" fillId="4" borderId="32" xfId="0" applyFill="1" applyBorder="1" applyAlignment="1">
      <alignment horizontal="center"/>
    </xf>
    <xf numFmtId="0" fontId="1" fillId="4" borderId="8" xfId="0" applyFont="1" applyFill="1" applyBorder="1" applyAlignment="1">
      <alignment horizontal="center" wrapText="1"/>
    </xf>
    <xf numFmtId="0" fontId="1" fillId="4" borderId="9" xfId="0" applyFont="1" applyFill="1" applyBorder="1" applyAlignment="1">
      <alignment horizontal="center" wrapText="1"/>
    </xf>
    <xf numFmtId="0" fontId="0" fillId="2" borderId="26" xfId="0" applyFill="1" applyBorder="1" applyAlignment="1" applyProtection="1">
      <alignment horizontal="center"/>
      <protection hidden="1"/>
    </xf>
    <xf numFmtId="0" fontId="0" fillId="2" borderId="20" xfId="0" applyFill="1" applyBorder="1" applyAlignment="1" applyProtection="1">
      <alignment horizontal="center"/>
      <protection hidden="1"/>
    </xf>
    <xf numFmtId="0" fontId="1" fillId="4" borderId="8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0" fillId="4" borderId="8" xfId="0" applyFill="1" applyBorder="1" applyAlignment="1">
      <alignment horizontal="center"/>
    </xf>
    <xf numFmtId="0" fontId="0" fillId="4" borderId="10" xfId="0" applyFill="1" applyBorder="1" applyAlignment="1">
      <alignment horizontal="center"/>
    </xf>
    <xf numFmtId="0" fontId="0" fillId="4" borderId="9" xfId="0" applyFill="1" applyBorder="1" applyAlignment="1">
      <alignment horizontal="center"/>
    </xf>
    <xf numFmtId="0" fontId="4" fillId="4" borderId="25" xfId="0" applyFont="1" applyFill="1" applyBorder="1" applyAlignment="1">
      <alignment horizontal="right"/>
    </xf>
    <xf numFmtId="0" fontId="4" fillId="4" borderId="43" xfId="0" applyFont="1" applyFill="1" applyBorder="1" applyAlignment="1">
      <alignment horizontal="right"/>
    </xf>
  </cellXfs>
  <cellStyles count="1">
    <cellStyle name="Normal" xfId="0" builtinId="0"/>
  </cellStyles>
  <dxfs count="77"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92D050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D9D5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965200</xdr:colOff>
      <xdr:row>0</xdr:row>
      <xdr:rowOff>279400</xdr:rowOff>
    </xdr:from>
    <xdr:to>
      <xdr:col>12</xdr:col>
      <xdr:colOff>561890</xdr:colOff>
      <xdr:row>0</xdr:row>
      <xdr:rowOff>1310964</xdr:rowOff>
    </xdr:to>
    <xdr:sp macro="" textlink="">
      <xdr:nvSpPr>
        <xdr:cNvPr id="4" name="ZoneTexte 9">
          <a:extLst>
            <a:ext uri="{FF2B5EF4-FFF2-40B4-BE49-F238E27FC236}">
              <a16:creationId xmlns:a16="http://schemas.microsoft.com/office/drawing/2014/main" id="{0DD8728F-E494-4596-8142-2E42FE87DDCB}"/>
            </a:ext>
          </a:extLst>
        </xdr:cNvPr>
        <xdr:cNvSpPr txBox="1"/>
      </xdr:nvSpPr>
      <xdr:spPr>
        <a:xfrm>
          <a:off x="965200" y="279400"/>
          <a:ext cx="4625890" cy="1031564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r"/>
          <a:r>
            <a:rPr lang="fr-FR" sz="4400">
              <a:solidFill>
                <a:schemeClr val="bg1"/>
              </a:solidFill>
            </a:rPr>
            <a:t>FICHE n° 71</a:t>
          </a:r>
        </a:p>
        <a:p>
          <a:pPr algn="r"/>
          <a:r>
            <a:rPr lang="fr-FR" sz="1600" b="1">
              <a:solidFill>
                <a:schemeClr val="bg1"/>
              </a:solidFill>
            </a:rPr>
            <a:t>Calcul répartition Hommes/Femmes</a:t>
          </a:r>
        </a:p>
      </xdr:txBody>
    </xdr:sp>
    <xdr:clientData/>
  </xdr:twoCellAnchor>
  <xdr:twoCellAnchor editAs="oneCell">
    <xdr:from>
      <xdr:col>7</xdr:col>
      <xdr:colOff>317500</xdr:colOff>
      <xdr:row>55</xdr:row>
      <xdr:rowOff>171450</xdr:rowOff>
    </xdr:from>
    <xdr:to>
      <xdr:col>8</xdr:col>
      <xdr:colOff>592335</xdr:colOff>
      <xdr:row>60</xdr:row>
      <xdr:rowOff>49344</xdr:rowOff>
    </xdr:to>
    <xdr:pic>
      <xdr:nvPicPr>
        <xdr:cNvPr id="6" name="Image 23">
          <a:extLst>
            <a:ext uri="{FF2B5EF4-FFF2-40B4-BE49-F238E27FC236}">
              <a16:creationId xmlns:a16="http://schemas.microsoft.com/office/drawing/2014/main" id="{40C408E1-EA34-4E7D-8667-B81EDD1044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22850" y="10852150"/>
          <a:ext cx="3011685" cy="798645"/>
        </a:xfrm>
        <a:prstGeom prst="rect">
          <a:avLst/>
        </a:prstGeom>
      </xdr:spPr>
    </xdr:pic>
    <xdr:clientData/>
  </xdr:twoCellAnchor>
  <xdr:twoCellAnchor>
    <xdr:from>
      <xdr:col>10</xdr:col>
      <xdr:colOff>65128</xdr:colOff>
      <xdr:row>56</xdr:row>
      <xdr:rowOff>73270</xdr:rowOff>
    </xdr:from>
    <xdr:to>
      <xdr:col>16</xdr:col>
      <xdr:colOff>467522</xdr:colOff>
      <xdr:row>60</xdr:row>
      <xdr:rowOff>130257</xdr:rowOff>
    </xdr:to>
    <xdr:sp macro="" textlink="">
      <xdr:nvSpPr>
        <xdr:cNvPr id="2" name="Zone de texte 2">
          <a:extLst>
            <a:ext uri="{FF2B5EF4-FFF2-40B4-BE49-F238E27FC236}">
              <a16:creationId xmlns:a16="http://schemas.microsoft.com/office/drawing/2014/main" id="{0ED3FD08-B0EB-1351-1657-BD179384EC09}"/>
            </a:ext>
          </a:extLst>
        </xdr:cNvPr>
        <xdr:cNvSpPr txBox="1">
          <a:spLocks noChangeArrowheads="1"/>
        </xdr:cNvSpPr>
      </xdr:nvSpPr>
      <xdr:spPr bwMode="auto">
        <a:xfrm>
          <a:off x="4005384" y="12089424"/>
          <a:ext cx="4017010" cy="805961"/>
        </a:xfrm>
        <a:prstGeom prst="rect">
          <a:avLst/>
        </a:prstGeom>
        <a:solidFill>
          <a:srgbClr val="FFFFFF"/>
        </a:solidFill>
        <a:ln w="9525">
          <a:solidFill>
            <a:schemeClr val="bg1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algn="ctr"/>
          <a:r>
            <a:rPr lang="fr-FR" sz="1100" b="1"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Affilié à la Fédération ENERMINE &amp; INDUSTRIES TRANSVERSES</a:t>
          </a:r>
          <a:endParaRPr lang="fr-FR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/>
          <a:r>
            <a:rPr lang="fr-FR" sz="600"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 </a:t>
          </a:r>
          <a:endParaRPr lang="fr-FR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/>
          <a:r>
            <a:rPr lang="fr-FR" sz="1100"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59 rue du Rocher – 75008</a:t>
          </a:r>
          <a:endParaRPr lang="fr-FR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/>
          <a:r>
            <a:rPr lang="fr-FR" sz="600"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 </a:t>
          </a:r>
          <a:endParaRPr lang="fr-FR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/>
          <a:r>
            <a:rPr lang="fr-FR" sz="1100" u="sng">
              <a:solidFill>
                <a:srgbClr val="0000FF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representativite@cfecgc.fr</a:t>
          </a:r>
          <a:endParaRPr lang="fr-FR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ct val="107000"/>
            </a:lnSpc>
            <a:spcAft>
              <a:spcPts val="800"/>
            </a:spcAft>
          </a:pPr>
          <a:r>
            <a:rPr lang="fr-FR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17</xdr:col>
      <xdr:colOff>2218</xdr:colOff>
      <xdr:row>1</xdr:row>
      <xdr:rowOff>651</xdr:rowOff>
    </xdr:to>
    <xdr:pic>
      <xdr:nvPicPr>
        <xdr:cNvPr id="5" name="Image 4" descr="Une image contenant texte&#10;&#10;Description générée automatiquement">
          <a:extLst>
            <a:ext uri="{FF2B5EF4-FFF2-40B4-BE49-F238E27FC236}">
              <a16:creationId xmlns:a16="http://schemas.microsoft.com/office/drawing/2014/main" id="{CB8545EE-A86E-42AD-9EFC-F8AD5DD75016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154737" cy="11648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1:AH65"/>
  <sheetViews>
    <sheetView tabSelected="1" topLeftCell="H1" zoomScale="50" zoomScaleNormal="60" workbookViewId="0">
      <selection activeCell="N30" sqref="N30"/>
    </sheetView>
  </sheetViews>
  <sheetFormatPr baseColWidth="10" defaultColWidth="10.6328125" defaultRowHeight="14.5" x14ac:dyDescent="0.35"/>
  <cols>
    <col min="1" max="1" width="12.36328125" style="1" hidden="1" customWidth="1"/>
    <col min="2" max="2" width="0" style="1" hidden="1" customWidth="1"/>
    <col min="3" max="4" width="3.81640625" hidden="1" customWidth="1"/>
    <col min="5" max="5" width="8.81640625" hidden="1" customWidth="1"/>
    <col min="6" max="6" width="8.81640625" style="1" hidden="1" customWidth="1"/>
    <col min="7" max="7" width="15.26953125" hidden="1" customWidth="1"/>
    <col min="8" max="8" width="39.1796875" customWidth="1"/>
    <col min="9" max="12" width="8.6328125" customWidth="1"/>
    <col min="13" max="13" width="8.6328125" style="1" customWidth="1"/>
    <col min="14" max="17" width="8.6328125" customWidth="1"/>
    <col min="18" max="18" width="8.54296875" customWidth="1"/>
    <col min="19" max="19" width="37.1796875" customWidth="1"/>
    <col min="20" max="28" width="8.6328125" customWidth="1"/>
    <col min="29" max="29" width="10.08984375" customWidth="1"/>
    <col min="30" max="30" width="9.26953125" customWidth="1"/>
    <col min="31" max="31" width="5" customWidth="1"/>
    <col min="32" max="32" width="5.6328125" customWidth="1"/>
    <col min="33" max="33" width="5" customWidth="1"/>
  </cols>
  <sheetData>
    <row r="1" spans="8:33" ht="91.5" customHeight="1" x14ac:dyDescent="0.35"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1"/>
    </row>
    <row r="2" spans="8:33" ht="14.75" customHeight="1" x14ac:dyDescent="0.35">
      <c r="H2" s="2"/>
      <c r="I2" s="2"/>
      <c r="J2" s="2"/>
      <c r="K2" s="2"/>
      <c r="L2" s="2"/>
      <c r="M2" s="7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1"/>
    </row>
    <row r="3" spans="8:33" ht="14.75" customHeight="1" x14ac:dyDescent="0.35">
      <c r="H3" s="43" t="s">
        <v>33</v>
      </c>
      <c r="I3" s="115" t="s">
        <v>13</v>
      </c>
      <c r="J3" s="116"/>
      <c r="K3" s="116"/>
      <c r="L3" s="116"/>
      <c r="M3" s="117"/>
      <c r="N3" s="112" t="s">
        <v>34</v>
      </c>
      <c r="O3" s="113"/>
      <c r="P3" s="113"/>
      <c r="Q3" s="114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1"/>
    </row>
    <row r="4" spans="8:33" ht="14.75" customHeight="1" x14ac:dyDescent="0.35">
      <c r="H4" s="2"/>
      <c r="I4" s="2"/>
      <c r="J4" s="2"/>
      <c r="K4" s="2"/>
      <c r="L4" s="2"/>
      <c r="M4" s="7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1"/>
    </row>
    <row r="5" spans="8:33" ht="14.75" customHeight="1" x14ac:dyDescent="0.35">
      <c r="H5" s="104" t="s">
        <v>116</v>
      </c>
      <c r="I5" s="105"/>
      <c r="J5" s="72"/>
      <c r="K5" s="2"/>
      <c r="L5" s="2"/>
      <c r="M5" s="7"/>
      <c r="N5" s="11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1"/>
    </row>
    <row r="6" spans="8:33" ht="14.75" customHeight="1" thickBot="1" x14ac:dyDescent="0.4">
      <c r="H6" s="2" t="s">
        <v>32</v>
      </c>
      <c r="J6" s="2"/>
      <c r="K6" s="2"/>
      <c r="L6" s="2"/>
      <c r="M6" s="7"/>
      <c r="N6" s="11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1"/>
    </row>
    <row r="7" spans="8:33" ht="30" customHeight="1" thickBot="1" x14ac:dyDescent="0.4">
      <c r="H7" s="29" t="s">
        <v>24</v>
      </c>
      <c r="I7" s="30" t="s">
        <v>26</v>
      </c>
      <c r="J7" s="119" t="s">
        <v>25</v>
      </c>
      <c r="K7" s="120"/>
      <c r="L7" s="2"/>
      <c r="M7" s="7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1"/>
    </row>
    <row r="8" spans="8:33" ht="14.75" customHeight="1" thickBot="1" x14ac:dyDescent="0.4">
      <c r="H8" s="31">
        <v>500</v>
      </c>
      <c r="I8" s="31">
        <v>0</v>
      </c>
      <c r="J8" s="121">
        <f>SUM(H8:I8)</f>
        <v>500</v>
      </c>
      <c r="K8" s="12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1"/>
    </row>
    <row r="9" spans="8:33" ht="14.75" customHeight="1" x14ac:dyDescent="0.35"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1"/>
    </row>
    <row r="10" spans="8:33" ht="14.75" customHeight="1" thickBot="1" x14ac:dyDescent="0.4">
      <c r="H10" s="106" t="s">
        <v>117</v>
      </c>
      <c r="I10" s="107"/>
      <c r="J10" s="107"/>
      <c r="K10" s="107"/>
      <c r="L10" s="107"/>
      <c r="M10" s="107"/>
      <c r="N10" s="107"/>
      <c r="O10" s="107"/>
      <c r="P10" s="107"/>
      <c r="Q10" s="108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1"/>
    </row>
    <row r="11" spans="8:33" ht="15" thickBot="1" x14ac:dyDescent="0.4">
      <c r="H11" s="48" t="s">
        <v>20</v>
      </c>
      <c r="I11" s="126" t="s">
        <v>35</v>
      </c>
      <c r="J11" s="127"/>
      <c r="K11" s="128"/>
      <c r="L11" s="126" t="s">
        <v>36</v>
      </c>
      <c r="M11" s="127"/>
      <c r="N11" s="128"/>
      <c r="O11" s="126" t="s">
        <v>37</v>
      </c>
      <c r="P11" s="127"/>
      <c r="Q11" s="128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</row>
    <row r="12" spans="8:33" ht="15" thickBot="1" x14ac:dyDescent="0.4">
      <c r="H12" s="2"/>
      <c r="I12" s="9" t="s">
        <v>3</v>
      </c>
      <c r="J12" s="12" t="s">
        <v>4</v>
      </c>
      <c r="K12" s="13" t="s">
        <v>11</v>
      </c>
      <c r="L12" s="9" t="s">
        <v>3</v>
      </c>
      <c r="M12" s="12" t="s">
        <v>4</v>
      </c>
      <c r="N12" s="13" t="s">
        <v>11</v>
      </c>
      <c r="O12" s="9" t="s">
        <v>3</v>
      </c>
      <c r="P12" s="14" t="s">
        <v>4</v>
      </c>
      <c r="Q12" s="13" t="s">
        <v>11</v>
      </c>
      <c r="R12" s="2"/>
      <c r="S12" s="38"/>
      <c r="T12" s="2"/>
      <c r="U12" s="2"/>
      <c r="V12" s="2"/>
      <c r="W12" s="2"/>
      <c r="X12" s="2"/>
      <c r="Y12" s="2"/>
      <c r="Z12" s="2"/>
      <c r="AA12" s="2"/>
      <c r="AB12" s="2"/>
      <c r="AC12" s="2"/>
    </row>
    <row r="13" spans="8:33" x14ac:dyDescent="0.35">
      <c r="H13" s="49" t="s">
        <v>114</v>
      </c>
      <c r="I13" s="32">
        <v>60</v>
      </c>
      <c r="J13" s="33">
        <v>230</v>
      </c>
      <c r="K13" s="74">
        <f>SUM(I13:J13)</f>
        <v>290</v>
      </c>
      <c r="L13" s="34">
        <v>80</v>
      </c>
      <c r="M13" s="33">
        <v>20</v>
      </c>
      <c r="N13" s="74">
        <f>SUM(L13:M13)</f>
        <v>100</v>
      </c>
      <c r="O13" s="34">
        <v>45</v>
      </c>
      <c r="P13" s="35">
        <v>45</v>
      </c>
      <c r="Q13" s="78">
        <f>SUM(O13:P13)</f>
        <v>90</v>
      </c>
      <c r="R13" s="2"/>
      <c r="S13" s="71"/>
      <c r="T13" s="38"/>
      <c r="U13" s="38"/>
      <c r="V13" s="38"/>
      <c r="W13" s="38"/>
      <c r="X13" s="38"/>
      <c r="Y13" s="38"/>
      <c r="Z13" s="38"/>
      <c r="AA13" s="38"/>
      <c r="AB13" s="2"/>
      <c r="AC13" s="2"/>
    </row>
    <row r="14" spans="8:33" ht="15" thickBot="1" x14ac:dyDescent="0.4">
      <c r="H14" s="49" t="s">
        <v>14</v>
      </c>
      <c r="I14" s="77">
        <f>I13/MAX(K13,1)</f>
        <v>0.20689655172413793</v>
      </c>
      <c r="J14" s="76">
        <f>J13/MAX(K13,1)</f>
        <v>0.7931034482758621</v>
      </c>
      <c r="K14" s="75">
        <f>SUM(I14:J14)</f>
        <v>1</v>
      </c>
      <c r="L14" s="77">
        <f>L13/MAX(N13,1)</f>
        <v>0.8</v>
      </c>
      <c r="M14" s="76">
        <f>M13/MAX(N13,1)</f>
        <v>0.2</v>
      </c>
      <c r="N14" s="75">
        <f>SUM(L14:M14)</f>
        <v>1</v>
      </c>
      <c r="O14" s="77">
        <f>O13/MAX(Q13,1)</f>
        <v>0.5</v>
      </c>
      <c r="P14" s="76">
        <f>P13/MAX(Q13,1)</f>
        <v>0.5</v>
      </c>
      <c r="Q14" s="79">
        <f>SUM(O14:P14)</f>
        <v>1</v>
      </c>
      <c r="R14" s="2"/>
      <c r="S14" s="38"/>
      <c r="T14" s="38"/>
      <c r="U14" s="38"/>
      <c r="V14" s="38"/>
      <c r="W14" s="38"/>
      <c r="X14" s="38"/>
      <c r="Y14" s="38"/>
      <c r="Z14" s="38"/>
      <c r="AA14" s="38"/>
      <c r="AB14" s="2"/>
      <c r="AC14" s="2"/>
      <c r="AD14" s="1"/>
    </row>
    <row r="15" spans="8:33" x14ac:dyDescent="0.35">
      <c r="H15" s="2"/>
      <c r="I15" s="2"/>
      <c r="J15" s="2"/>
      <c r="K15" s="2"/>
      <c r="L15" s="2"/>
      <c r="M15" s="7"/>
      <c r="N15" s="2"/>
      <c r="O15" s="2"/>
      <c r="P15" s="2"/>
      <c r="Q15" s="2"/>
      <c r="R15" s="2"/>
      <c r="S15" s="38"/>
      <c r="T15" s="38"/>
      <c r="U15" s="38"/>
      <c r="V15" s="38"/>
      <c r="W15" s="38"/>
      <c r="X15" s="38"/>
      <c r="Y15" s="38"/>
      <c r="Z15" s="38"/>
      <c r="AA15" s="38"/>
      <c r="AB15" s="2"/>
      <c r="AC15" s="2"/>
      <c r="AD15" s="1"/>
      <c r="AE15" s="1"/>
      <c r="AF15" s="1"/>
      <c r="AG15" s="1"/>
    </row>
    <row r="16" spans="8:33" x14ac:dyDescent="0.35">
      <c r="H16" s="2"/>
      <c r="I16" s="2"/>
      <c r="J16" s="2"/>
      <c r="K16" s="2"/>
      <c r="L16" s="2"/>
      <c r="M16" s="7"/>
      <c r="N16" s="2"/>
      <c r="O16" s="2"/>
      <c r="P16" s="2"/>
      <c r="Q16" s="2"/>
      <c r="R16" s="2"/>
      <c r="S16" s="2"/>
      <c r="T16" s="2"/>
      <c r="U16" s="2"/>
      <c r="V16" s="2"/>
      <c r="W16" s="2"/>
      <c r="X16" s="73"/>
      <c r="Y16" s="2"/>
      <c r="Z16" s="2"/>
      <c r="AA16" s="2"/>
      <c r="AB16" s="2"/>
      <c r="AC16" s="2"/>
      <c r="AF16" t="s">
        <v>12</v>
      </c>
    </row>
    <row r="17" spans="8:34" ht="15" thickBot="1" x14ac:dyDescent="0.4">
      <c r="H17" s="2"/>
      <c r="I17" s="118" t="s">
        <v>40</v>
      </c>
      <c r="J17" s="118"/>
      <c r="K17" s="118"/>
      <c r="L17" s="2"/>
      <c r="M17" s="50"/>
      <c r="N17" s="118" t="s">
        <v>41</v>
      </c>
      <c r="O17" s="118"/>
      <c r="P17" s="118"/>
      <c r="Q17" s="2"/>
      <c r="R17" s="2"/>
      <c r="S17" s="2"/>
      <c r="T17" s="118" t="s">
        <v>40</v>
      </c>
      <c r="U17" s="118"/>
      <c r="V17" s="118"/>
      <c r="W17" s="2"/>
      <c r="X17" s="2"/>
      <c r="Y17" s="109" t="s">
        <v>115</v>
      </c>
      <c r="Z17" s="110"/>
      <c r="AA17" s="111"/>
      <c r="AB17" s="2"/>
      <c r="AC17" s="2"/>
    </row>
    <row r="18" spans="8:34" ht="15" thickBot="1" x14ac:dyDescent="0.4">
      <c r="H18" s="46" t="s">
        <v>38</v>
      </c>
      <c r="I18" s="9" t="s">
        <v>0</v>
      </c>
      <c r="J18" s="9" t="s">
        <v>1</v>
      </c>
      <c r="K18" s="8" t="s">
        <v>2</v>
      </c>
      <c r="L18" s="129" t="s">
        <v>50</v>
      </c>
      <c r="M18" s="130"/>
      <c r="N18" s="51" t="s">
        <v>0</v>
      </c>
      <c r="O18" s="12" t="s">
        <v>1</v>
      </c>
      <c r="P18" s="13" t="s">
        <v>2</v>
      </c>
      <c r="Q18" s="2"/>
      <c r="R18" s="2"/>
      <c r="S18" s="46" t="s">
        <v>38</v>
      </c>
      <c r="T18" s="9" t="s">
        <v>0</v>
      </c>
      <c r="U18" s="9" t="s">
        <v>1</v>
      </c>
      <c r="V18" s="8" t="s">
        <v>2</v>
      </c>
      <c r="W18" s="129" t="s">
        <v>50</v>
      </c>
      <c r="X18" s="130"/>
      <c r="Y18" s="9" t="s">
        <v>0</v>
      </c>
      <c r="Z18" s="12" t="s">
        <v>1</v>
      </c>
      <c r="AA18" s="13" t="s">
        <v>2</v>
      </c>
      <c r="AB18" s="2"/>
      <c r="AC18" s="2"/>
    </row>
    <row r="19" spans="8:34" ht="15" thickBot="1" x14ac:dyDescent="0.4">
      <c r="H19" s="46" t="s">
        <v>39</v>
      </c>
      <c r="I19" s="80">
        <f>$K13*$M$19/($K$13+$N$13+$Q$13)</f>
        <v>7.854166666666667</v>
      </c>
      <c r="J19" s="80">
        <f>$N13*$M$19/($K$13+$N$13+$Q$13)</f>
        <v>2.7083333333333335</v>
      </c>
      <c r="K19" s="81">
        <f>$Q13*$M$19/($K$13+$N$13+$Q$13)</f>
        <v>2.4375</v>
      </c>
      <c r="L19" s="82"/>
      <c r="M19" s="83">
        <f>Data!F4</f>
        <v>13</v>
      </c>
      <c r="N19" s="84">
        <f>Data!H4+Data!J4+Data!L4</f>
        <v>8</v>
      </c>
      <c r="O19" s="84">
        <f>Data!H5+Data!J5+Data!L5</f>
        <v>3</v>
      </c>
      <c r="P19" s="84">
        <f>Data!H6+Data!J6+Data!L6</f>
        <v>2</v>
      </c>
      <c r="Q19" s="83">
        <f>SUM(N19:P19)</f>
        <v>13</v>
      </c>
      <c r="R19" s="2"/>
      <c r="S19" s="46" t="s">
        <v>39</v>
      </c>
      <c r="T19" s="80">
        <f>$K13*$M$19/($K$13+$N$13+$Q$13)</f>
        <v>7.854166666666667</v>
      </c>
      <c r="U19" s="80">
        <f>$N13*$M$19/($K$13+$N$13+$Q$13)</f>
        <v>2.7083333333333335</v>
      </c>
      <c r="V19" s="81">
        <f>$Q13*$M$19/($K$13+$N$13+$Q$13)</f>
        <v>2.4375</v>
      </c>
      <c r="W19" s="10"/>
      <c r="X19" s="83">
        <f>M19</f>
        <v>13</v>
      </c>
      <c r="Y19" s="36">
        <v>4</v>
      </c>
      <c r="Z19" s="36">
        <v>1</v>
      </c>
      <c r="AA19" s="70">
        <v>2</v>
      </c>
      <c r="AB19" s="83">
        <f>SUM(Y19:AA19)</f>
        <v>7</v>
      </c>
      <c r="AC19" s="2"/>
    </row>
    <row r="20" spans="8:34" x14ac:dyDescent="0.35">
      <c r="H20" s="2"/>
      <c r="I20" s="2"/>
      <c r="J20" s="2"/>
      <c r="K20" s="2"/>
      <c r="L20" s="2"/>
      <c r="M20" s="7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</row>
    <row r="21" spans="8:34" ht="15" thickBot="1" x14ac:dyDescent="0.4">
      <c r="H21" s="2"/>
      <c r="I21" s="2"/>
      <c r="J21" s="2"/>
      <c r="K21" s="2"/>
      <c r="L21" s="2"/>
      <c r="M21" s="7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</row>
    <row r="22" spans="8:34" ht="15" thickBot="1" x14ac:dyDescent="0.4">
      <c r="H22" s="2"/>
      <c r="I22" s="123" t="s">
        <v>43</v>
      </c>
      <c r="J22" s="124"/>
      <c r="K22" s="125"/>
      <c r="L22" s="123" t="s">
        <v>44</v>
      </c>
      <c r="M22" s="124"/>
      <c r="N22" s="125"/>
      <c r="O22" s="123" t="s">
        <v>45</v>
      </c>
      <c r="P22" s="124"/>
      <c r="Q22" s="125"/>
      <c r="R22" s="2"/>
      <c r="S22" s="44" t="s">
        <v>46</v>
      </c>
      <c r="T22" s="123" t="s">
        <v>43</v>
      </c>
      <c r="U22" s="124"/>
      <c r="V22" s="125"/>
      <c r="W22" s="123" t="s">
        <v>44</v>
      </c>
      <c r="X22" s="124"/>
      <c r="Y22" s="125"/>
      <c r="Z22" s="123" t="s">
        <v>45</v>
      </c>
      <c r="AA22" s="124"/>
      <c r="AB22" s="125"/>
      <c r="AC22" s="2"/>
    </row>
    <row r="23" spans="8:34" x14ac:dyDescent="0.35">
      <c r="H23" s="44" t="s">
        <v>42</v>
      </c>
      <c r="I23" s="6" t="s">
        <v>3</v>
      </c>
      <c r="J23" s="4" t="s">
        <v>4</v>
      </c>
      <c r="K23" s="5" t="s">
        <v>11</v>
      </c>
      <c r="L23" s="6" t="s">
        <v>3</v>
      </c>
      <c r="M23" s="4" t="s">
        <v>4</v>
      </c>
      <c r="N23" s="5" t="s">
        <v>11</v>
      </c>
      <c r="O23" s="6" t="s">
        <v>3</v>
      </c>
      <c r="P23" s="4" t="s">
        <v>4</v>
      </c>
      <c r="Q23" s="5" t="s">
        <v>11</v>
      </c>
      <c r="R23" s="2"/>
      <c r="S23" s="45" t="s">
        <v>49</v>
      </c>
      <c r="T23" s="6" t="s">
        <v>3</v>
      </c>
      <c r="U23" s="4" t="s">
        <v>4</v>
      </c>
      <c r="V23" s="5" t="s">
        <v>11</v>
      </c>
      <c r="W23" s="6" t="s">
        <v>3</v>
      </c>
      <c r="X23" s="4" t="s">
        <v>4</v>
      </c>
      <c r="Y23" s="5" t="s">
        <v>11</v>
      </c>
      <c r="Z23" s="6" t="s">
        <v>3</v>
      </c>
      <c r="AA23" s="4" t="s">
        <v>4</v>
      </c>
      <c r="AB23" s="5" t="s">
        <v>11</v>
      </c>
      <c r="AC23" s="2"/>
    </row>
    <row r="24" spans="8:34" x14ac:dyDescent="0.35">
      <c r="H24" s="47" t="s">
        <v>15</v>
      </c>
      <c r="I24" s="85">
        <f>$I$13/MAX($K$13,1)*$N$19</f>
        <v>1.6551724137931034</v>
      </c>
      <c r="J24" s="86">
        <f>$J$13/MAX($K$13,1)*$N$19</f>
        <v>6.3448275862068968</v>
      </c>
      <c r="K24" s="87">
        <f>SUM(I24:J24)</f>
        <v>8</v>
      </c>
      <c r="L24" s="85">
        <f>$L$13/MAX($N$13,1)*$O$19</f>
        <v>2.4000000000000004</v>
      </c>
      <c r="M24" s="86">
        <f>$M$13/MAX($N$13,1)*$O$19</f>
        <v>0.60000000000000009</v>
      </c>
      <c r="N24" s="87">
        <f>SUM(L24:M24)</f>
        <v>3.0000000000000004</v>
      </c>
      <c r="O24" s="85">
        <f>$O$13/MAX($Q$13,1)*$P$19</f>
        <v>1</v>
      </c>
      <c r="P24" s="86">
        <f>$P$13/MAX($Q$13,1)*$P$19</f>
        <v>1</v>
      </c>
      <c r="Q24" s="87">
        <f>SUM(O24:P24)</f>
        <v>2</v>
      </c>
      <c r="R24" s="2"/>
      <c r="T24" s="85">
        <f>$I$13/MAX($K$13,1)*$Y$19</f>
        <v>0.82758620689655171</v>
      </c>
      <c r="U24" s="86">
        <f>$J$13/MAX($K$13,1)*$Y$19</f>
        <v>3.1724137931034484</v>
      </c>
      <c r="V24" s="87">
        <f>SUM(T24:U24)</f>
        <v>4</v>
      </c>
      <c r="W24" s="85">
        <f>$L$13/MAX($N$13,1)*$Z$19</f>
        <v>0.8</v>
      </c>
      <c r="X24" s="86">
        <f>$M$13/MAX($N$13,1)*$Z$19</f>
        <v>0.2</v>
      </c>
      <c r="Y24" s="87">
        <f>SUM(W24:X24)</f>
        <v>1</v>
      </c>
      <c r="Z24" s="85">
        <f>$O$13/MAX($Q$13,1)*$AA$19</f>
        <v>1</v>
      </c>
      <c r="AA24" s="86">
        <f>$P$13/MAX($Q$13,1)*$AA$19</f>
        <v>1</v>
      </c>
      <c r="AB24" s="87">
        <f>SUM(Z24:AA24)</f>
        <v>2</v>
      </c>
      <c r="AC24" s="2"/>
    </row>
    <row r="25" spans="8:34" ht="15" thickBot="1" x14ac:dyDescent="0.4">
      <c r="H25" s="45" t="s">
        <v>16</v>
      </c>
      <c r="I25" s="88">
        <f>ROUND(I24,0)</f>
        <v>2</v>
      </c>
      <c r="J25" s="89">
        <f>ROUND(J24,0)</f>
        <v>6</v>
      </c>
      <c r="K25" s="90">
        <f>MIN(K24,SUM(I25:J25))</f>
        <v>8</v>
      </c>
      <c r="L25" s="88">
        <f>ROUND(L24,0)</f>
        <v>2</v>
      </c>
      <c r="M25" s="89">
        <f>ROUND(M24,0)</f>
        <v>1</v>
      </c>
      <c r="N25" s="90">
        <f>MIN(N24,SUM(L25:M25))</f>
        <v>3</v>
      </c>
      <c r="O25" s="88">
        <f>ROUND(O24,0)</f>
        <v>1</v>
      </c>
      <c r="P25" s="89">
        <f>ROUND(P24,0)</f>
        <v>1</v>
      </c>
      <c r="Q25" s="90">
        <f>MIN(Q24,SUM(O25:P25))</f>
        <v>2</v>
      </c>
      <c r="R25" s="2"/>
      <c r="S25" s="46" t="s">
        <v>47</v>
      </c>
      <c r="T25" s="88">
        <f>IF(Y19&lt;N19,ROUND(Y19*I24/MAX(K24,1),0),ROUND(T24,0))</f>
        <v>1</v>
      </c>
      <c r="U25" s="89">
        <f>IF(Y19&lt;N19,ROUND(Y19*J24/MAX(K24,1),0),ROUND(U24,0))</f>
        <v>3</v>
      </c>
      <c r="V25" s="90">
        <f>MIN(V24,SUM(T25:U25))</f>
        <v>4</v>
      </c>
      <c r="W25" s="88">
        <f>IF(Z19&lt;O19,ROUND(Z19*L24/MAX(N24,1),0),ROUND(W24,0))</f>
        <v>1</v>
      </c>
      <c r="X25" s="89">
        <f>IF(Z19&lt;O19,ROUND(Z19*M24/MAX(N24,1),0),ROUND(X24,0))</f>
        <v>0</v>
      </c>
      <c r="Y25" s="90">
        <f>MIN(Y24,SUM(W25:X25))</f>
        <v>1</v>
      </c>
      <c r="Z25" s="88">
        <f>IF(AA19&lt;P19,ROUND(AA19*O24/MAX(Q24,1),0),ROUND(Z24,0))</f>
        <v>1</v>
      </c>
      <c r="AA25" s="89">
        <f>IF(AA19&lt;P19,ROUND(AA19*P24/MAX(Q24,1),0),ROUND(AA24,0))</f>
        <v>1</v>
      </c>
      <c r="AB25" s="90">
        <f>MIN(AB24,SUM(Z25:AA25))</f>
        <v>2</v>
      </c>
      <c r="AC25" s="2"/>
      <c r="AD25" s="1"/>
    </row>
    <row r="26" spans="8:34" ht="15" thickBot="1" x14ac:dyDescent="0.4">
      <c r="H26" s="2"/>
      <c r="I26" s="37"/>
      <c r="J26" s="37"/>
      <c r="K26" s="37"/>
      <c r="L26" s="2"/>
      <c r="M26" s="7"/>
      <c r="N26" s="2"/>
      <c r="O26" s="2"/>
      <c r="P26" s="2"/>
      <c r="Q26" s="2"/>
      <c r="R26" s="2"/>
      <c r="S26" s="2"/>
      <c r="T26" s="2"/>
      <c r="U26" s="2"/>
      <c r="V26" s="2"/>
      <c r="W26" s="2"/>
      <c r="X26" s="7"/>
      <c r="Y26" s="2"/>
      <c r="Z26" s="2"/>
      <c r="AA26" s="2"/>
      <c r="AB26" s="2"/>
      <c r="AC26" s="2"/>
      <c r="AD26" s="1"/>
    </row>
    <row r="27" spans="8:34" ht="15" thickBot="1" x14ac:dyDescent="0.4">
      <c r="H27" s="39" t="s">
        <v>21</v>
      </c>
      <c r="I27" s="123" t="s">
        <v>43</v>
      </c>
      <c r="J27" s="124"/>
      <c r="K27" s="125"/>
      <c r="L27" s="123" t="s">
        <v>44</v>
      </c>
      <c r="M27" s="124"/>
      <c r="N27" s="125"/>
      <c r="O27" s="123" t="s">
        <v>45</v>
      </c>
      <c r="P27" s="124"/>
      <c r="Q27" s="125"/>
      <c r="R27" s="2"/>
      <c r="S27" s="39" t="s">
        <v>21</v>
      </c>
      <c r="T27" s="123" t="s">
        <v>43</v>
      </c>
      <c r="U27" s="124"/>
      <c r="V27" s="125"/>
      <c r="W27" s="123" t="s">
        <v>44</v>
      </c>
      <c r="X27" s="124"/>
      <c r="Y27" s="125"/>
      <c r="Z27" s="123" t="s">
        <v>45</v>
      </c>
      <c r="AA27" s="124"/>
      <c r="AB27" s="125"/>
      <c r="AC27" s="2"/>
    </row>
    <row r="28" spans="8:34" x14ac:dyDescent="0.35">
      <c r="H28" s="40" t="s">
        <v>48</v>
      </c>
      <c r="I28" s="91" t="str">
        <f>IF(AND(K25=1,I13&gt;0),"Homme",Data!H14)</f>
        <v>Homme</v>
      </c>
      <c r="J28" s="92" t="s">
        <v>18</v>
      </c>
      <c r="K28" s="93" t="str">
        <f>IF(AND(K25=1,J13&gt;0),"Femme",Data!I14)</f>
        <v>Femme</v>
      </c>
      <c r="L28" s="91" t="str">
        <f>IF(AND(N25=1,L13&gt;0),"Homme",Data!K14)</f>
        <v>Homme</v>
      </c>
      <c r="M28" s="92" t="s">
        <v>18</v>
      </c>
      <c r="N28" s="93" t="str">
        <f>IF(AND(N25=1,M13&gt;0),"Femme",Data!L14)</f>
        <v>Femme</v>
      </c>
      <c r="O28" s="91" t="str">
        <f>IF(AND(Q25=1,O13&gt;0),"Homme",Data!N14)</f>
        <v>Homme</v>
      </c>
      <c r="P28" s="92" t="s">
        <v>18</v>
      </c>
      <c r="Q28" s="93" t="str">
        <f>IF(AND(Q25=1,P13&gt;0),"Femme",Data!O14)</f>
        <v>Femme</v>
      </c>
      <c r="R28" s="2"/>
      <c r="S28" s="40" t="s">
        <v>48</v>
      </c>
      <c r="T28" s="91" t="str">
        <f>IF(AND(V25=1,I13&gt;0),"Homme",Data!H20)</f>
        <v>Homme</v>
      </c>
      <c r="U28" s="92" t="s">
        <v>18</v>
      </c>
      <c r="V28" s="93" t="str">
        <f>IF(AND(V25=1,J13&gt;0),"Femme",Data!I20)</f>
        <v>Femme</v>
      </c>
      <c r="W28" s="91" t="str">
        <f>IF(AND(Y25=1,L13&gt;0),"Homme",Data!K20)</f>
        <v>Homme</v>
      </c>
      <c r="X28" s="92" t="s">
        <v>18</v>
      </c>
      <c r="Y28" s="93" t="str">
        <f>IF(AND(Y25=1,M13&gt;0),"Femme",Data!L20)</f>
        <v>Femme</v>
      </c>
      <c r="Z28" s="91" t="str">
        <f>IF(AND(AB25=1,10&gt;0),"Homme",Data!N20)</f>
        <v>Homme</v>
      </c>
      <c r="AA28" s="92" t="s">
        <v>18</v>
      </c>
      <c r="AB28" s="93" t="str">
        <f>IF(AND(AB25=1,P13&gt;0),"Femme",Data!O20)</f>
        <v>Femme</v>
      </c>
      <c r="AC28" s="2"/>
    </row>
    <row r="29" spans="8:34" x14ac:dyDescent="0.35">
      <c r="H29" s="40" t="s">
        <v>22</v>
      </c>
      <c r="I29" s="94" t="str">
        <f>IF(ROWS($I$28:I29)&lt;=$K$25,IF(I28="Homme",IF(COUNTIF($I$28:I28,"Femme")&lt;$J$25,"Femme","Homme"),IF(COUNTIF($I$28:I28,"Homme")&lt;$I$25,"Homme","Femme")),"")</f>
        <v>Femme</v>
      </c>
      <c r="J29" s="37"/>
      <c r="K29" s="95" t="str">
        <f>IF(OR(I24&lt;0.5,J24&lt;0.5),Data!I15,IF(ROWS($K$28:K29)&lt;=$K$25,IF(K28="Femme",IF(COUNTIF($K$28:K28,"Homme")&lt;$I$25,"Homme","Femme"),IF(COUNTIF($K$28:K28,"Femme")&lt;$J$25,"Femme","Homme")),""))</f>
        <v>Homme</v>
      </c>
      <c r="L29" s="94" t="str">
        <f>IF(ROWS($L$28:L29)&lt;=$N$25,IF(L28="Homme",IF(COUNTIF($L$28:L28,"Femme")&lt;$M$25,"Femme","Homme"),IF(COUNTIF($L$28:L28,"Homme")&lt;$L$25,"Homme","Femme")),"")</f>
        <v>Femme</v>
      </c>
      <c r="M29" s="96"/>
      <c r="N29" s="95" t="str">
        <f>IF(OR(L24&lt;0.5,M24&lt;0.5),Data!L15,IF(ROWS($N$28:N29)&lt;=$N$25,IF(N28="Femme",IF(COUNTIF($N$28:N28,"Homme")&lt;$L$25,"Homme","Femme"),IF(COUNTIF($N$28:N28,"Femme")&lt;$M$25,"Femme","Homme")),""))</f>
        <v>Homme</v>
      </c>
      <c r="O29" s="94" t="str">
        <f>IF(ROWS($O$28:O29)&lt;=$Q$25,IF(O28="Homme",IF(COUNTIF($O$28:O28,"Femme")&lt;$P$25,"Femme","Homme"),IF(COUNTIF($O$28:O28,"Homme")&lt;$O$25,"Homme","Femme")),"")</f>
        <v>Femme</v>
      </c>
      <c r="P29" s="96"/>
      <c r="Q29" s="95" t="str">
        <f>IF(OR(O24&lt;0.5,P24&lt;0.5),Data!O15,IF(ROWS($Q$28:Q29)&lt;=$Q$25,IF(Q28="Femme",IF(COUNTIF($Q$28:Q28,"Homme")&lt;$O$25,"Homme","Femme"),IF(COUNTIF($Q$28:Q28,"Femme")&lt;$P$25,"Femme","Homme")),""))</f>
        <v>Homme</v>
      </c>
      <c r="S29" s="40" t="s">
        <v>22</v>
      </c>
      <c r="T29" s="94" t="str">
        <f>IF(ROWS($T$28:T29)&lt;=$V$25,IF(T28="Homme",IF(COUNTIF($T$28:T28,"Femme")&lt;$U$25,"Femme","Homme"),IF(COUNTIF($T$28:T28,"Homme")&lt;$T$25,"Homme","Femme")),"")</f>
        <v>Femme</v>
      </c>
      <c r="U29" s="37"/>
      <c r="V29" s="95" t="str">
        <f>IF(OR(T24&lt;0.5,U24&lt;0.5),Data!I21,IF(ROWS($V$28:V29)&lt;=$V$25,IF(V28="Femme",IF(COUNTIF($V$28:V28,"Homme")&lt;$T$25,"Homme","Femme"),IF(COUNTIF($V$28:V28,"Femme")&lt;$U$25,"Femme","Homme")),""))</f>
        <v>Homme</v>
      </c>
      <c r="W29" s="94" t="str">
        <f>IF(ROWS($W$28:W29)&lt;=$Y$25,IF(W28="Homme",IF(COUNTIF($W$28:W28,"Femme")&lt;$X$25,"Femme","Homme"),IF(COUNTIF($W$28:W28,"Homme")&lt;$W$25,"Homme","Femme")),"")</f>
        <v/>
      </c>
      <c r="X29" s="96"/>
      <c r="Y29" s="95" t="str">
        <f>IF(OR(W24&lt;0.5,X24&lt;0.5),Data!L21,IF(ROWS($Y$28:Y29)&lt;=$Y$25,IF(Y28="Femme",IF(COUNTIF($Y$28:Y28,"Homme")&lt;$W$25,"Homme","Femme"),IF(COUNTIF($Y$28:Y28,"Femme")&lt;$X$25,"Femme","Homme")),""))</f>
        <v/>
      </c>
      <c r="Z29" s="94" t="str">
        <f>IF(ROWS($Z$28:Z29)&lt;=$AB$25,IF(Z28="Homme",IF(COUNTIF($Z$28:Z28,"Femme")&lt;$AA$25,"Femme","Homme"),IF(COUNTIF($Z$28:Z28,"Homme")&lt;$Z$25,"Homme","Femme")),"")</f>
        <v>Femme</v>
      </c>
      <c r="AA29" s="96"/>
      <c r="AB29" s="95" t="str">
        <f>IF(OR(A24&lt;0.5,AA24&lt;0.5),Data!O21,IF(ROWS($AB$28:AB29)&lt;=$AB$25,IF(AB28="Femme",IF(COUNTIF($AB$28:AB28,"Homme")&lt;$Z$25,"Homme","Femme"),IF(COUNTIF($AB$28:AB28,"Femme")&lt;$AA$25,"Femme","Homme")),""))</f>
        <v>Homme</v>
      </c>
      <c r="AC29" s="2"/>
    </row>
    <row r="30" spans="8:34" ht="15" thickBot="1" x14ac:dyDescent="0.4">
      <c r="H30" s="41" t="s">
        <v>23</v>
      </c>
      <c r="I30" s="94" t="str">
        <f>IF(ROWS($I$28:I30)&lt;=$K$25,IF(I29="Homme",IF(COUNTIF($I$28:I29,"Femme")&lt;$J$25,"Femme","Homme"),IF(COUNTIF($I$28:I29,"Homme")&lt;$I$25,"Homme","Femme")),"")</f>
        <v>Homme</v>
      </c>
      <c r="J30" s="37"/>
      <c r="K30" s="95" t="str">
        <f>IF(ROWS($K$28:K30)&lt;=$K$25,IF(K29="Femme",IF(COUNTIF($K$28:K29,"Homme")&lt;$I$25,"Homme","Femme"),IF(COUNTIF($K$28:K29,"Femme")&lt;$J$25,"Femme","Homme")),"")</f>
        <v>Femme</v>
      </c>
      <c r="L30" s="94" t="str">
        <f>IF(ROWS($L$28:L30)&lt;=$N$25,IF(L29="Homme",IF(COUNTIF($L$28:L29,"Femme")&lt;$M$25,"Femme","Homme"),IF(COUNTIF($L$28:L29,"Homme")&lt;$L$25,"Homme","Femme")),"")</f>
        <v>Homme</v>
      </c>
      <c r="M30" s="96"/>
      <c r="N30" s="95" t="str">
        <f>IF(ROWS($N$28:N30)&lt;=$N$25,IF(N29="Femme",IF(COUNTIF($N$28:N29,"Homme")&lt;$L$25,"Homme","Femme"),IF(COUNTIF($N$28:N29,"Femme")&lt;$M$25,"Femme","Homme")),"")</f>
        <v>Homme</v>
      </c>
      <c r="O30" s="94" t="str">
        <f>IF(ROWS($O$28:O30)&lt;=$Q$25,IF(O29="Homme",IF(COUNTIF($O$28:O29,"Femme")&lt;$P$25,"Femme","Homme"),IF(COUNTIF($O$28:O29,"Homme")&lt;$O$25,"Homme","Femme")),"")</f>
        <v/>
      </c>
      <c r="P30" s="96"/>
      <c r="Q30" s="95" t="str">
        <f>IF(ROWS($Q$28:Q30)&lt;=$Q$25,IF(Q29="Femme",IF(COUNTIF($Q$28:Q29,"Homme")&lt;$O$25,"Homme","Femme"),IF(COUNTIF($Q$28:Q29,"Femme")&lt;$P$25,"Femme","Homme")),"")</f>
        <v/>
      </c>
      <c r="R30" s="2"/>
      <c r="S30" s="41" t="s">
        <v>23</v>
      </c>
      <c r="T30" s="94" t="str">
        <f>IF(ROWS($T$28:T30)&lt;=$V$25,IF(T29="Homme",IF(COUNTIF($T$28:T29,"Femme")&lt;$U$25,"Femme","Homme"),IF(COUNTIF($T$28:T29,"Homme")&lt;$T$25,"Homme","Femme")),"")</f>
        <v>Femme</v>
      </c>
      <c r="U30" s="37"/>
      <c r="V30" s="95" t="str">
        <f>IF(ROWS($V$28:V30)&lt;=$V$25,IF(V29="Femme",IF(COUNTIF($V$28:V29,"Homme")&lt;$T$25,"Homme","Femme"),IF(COUNTIF($V$28:V29,"Femme")&lt;$U$25,"Femme","Homme")),"")</f>
        <v>Femme</v>
      </c>
      <c r="W30" s="94" t="str">
        <f>IF(ROWS($W$28:W30)&lt;=$Y$25,IF(W29="Homme",IF(COUNTIF($W$28:W29,"Femme")&lt;$X$25,"Femme","Homme"),IF(COUNTIF($W$28:W29,"Homme")&lt;$W$25,"Homme","Femme")),"")</f>
        <v/>
      </c>
      <c r="X30" s="96"/>
      <c r="Y30" s="95" t="str">
        <f>IF(ROWS($Y$28:Y30)&lt;=$Y$25,IF(Y29="Femme",IF(COUNTIF($Y$28:Y29,"Homme")&lt;$W$25,"Homme","Femme"),IF(COUNTIF($Y$28:Y29,"Femme")&lt;$X$25,"Femme","Homme")),"")</f>
        <v/>
      </c>
      <c r="Z30" s="94" t="str">
        <f>IF(ROWS($Z$28:Z30)&lt;=$AB$25,IF(Z29="Homme",IF(COUNTIF($Z$28:Z29,"Femme")&lt;$AA$25,"Femme","Homme"),IF(COUNTIF($Z$28:Z29,"Homme")&lt;$Z$25,"Homme","Femme")),"")</f>
        <v/>
      </c>
      <c r="AA30" s="96"/>
      <c r="AB30" s="95" t="str">
        <f>IF(ROWS($AB$28:AB30)&lt;=$AB$25,IF(AB29="Femme",IF(COUNTIF($AB$28:AB29,"Homme")&lt;$Z$25,"Homme","Femme"),IF(COUNTIF($AB$28:AB29,"Femme")&lt;$AA$25,"Femme","Homme")),"")</f>
        <v/>
      </c>
      <c r="AC30" s="2"/>
    </row>
    <row r="31" spans="8:34" ht="15" thickBot="1" x14ac:dyDescent="0.4">
      <c r="H31" s="2"/>
      <c r="I31" s="94" t="str">
        <f>IF(ROWS($I$28:I31)&lt;=$K$25,IF(I30="Homme",IF(COUNTIF($I$28:I30,"Femme")&lt;$J$25,"Femme","Homme"),IF(COUNTIF($I$28:I30,"Homme")&lt;$I$25,"Homme","Femme")),"")</f>
        <v>Femme</v>
      </c>
      <c r="J31" s="37"/>
      <c r="K31" s="95" t="str">
        <f>IF(ROWS($K$28:K31)&lt;=$K$25,IF(K30="Femme",IF(COUNTIF($K$28:K30,"Homme")&lt;$I$25,"Homme","Femme"),IF(COUNTIF($K$28:K30,"Femme")&lt;$J$25,"Femme","Homme")),"")</f>
        <v>Homme</v>
      </c>
      <c r="L31" s="94" t="str">
        <f>IF(ROWS($L$28:L31)&lt;=$N$25,IF(L30="Homme",IF(COUNTIF($L$28:L30,"Femme")&lt;$M$25,"Femme","Homme"),IF(COUNTIF($L$28:L30,"Homme")&lt;$L$25,"Homme","Femme")),"")</f>
        <v/>
      </c>
      <c r="M31" s="96"/>
      <c r="N31" s="95" t="str">
        <f>IF(ROWS($N$28:N31)&lt;=$N$25,IF(N30="Femme",IF(COUNTIF($N$28:N30,"Homme")&lt;$L$25,"Homme","Femme"),IF(COUNTIF($N$28:N30,"Femme")&lt;$M$25,"Femme","Homme")),"")</f>
        <v/>
      </c>
      <c r="O31" s="94" t="str">
        <f>IF(ROWS($O$28:O31)&lt;=$Q$25,IF(O30="Homme",IF(COUNTIF($O$28:O30,"Femme")&lt;$P$25,"Femme","Homme"),IF(COUNTIF($O$28:O30,"Homme")&lt;$O$25,"Homme","Femme")),"")</f>
        <v/>
      </c>
      <c r="P31" s="96"/>
      <c r="Q31" s="95" t="str">
        <f>IF(ROWS($Q$28:Q31)&lt;=$Q$25,IF(Q30="Femme",IF(COUNTIF($Q$28:Q30,"Homme")&lt;$O$25,"Homme","Femme"),IF(COUNTIF($Q$28:Q30,"Femme")&lt;$P$25,"Femme","Homme")),"")</f>
        <v/>
      </c>
      <c r="R31" s="2"/>
      <c r="S31" s="2"/>
      <c r="T31" s="94" t="str">
        <f>IF(ROWS($T$28:T31)&lt;=$V$25,IF(T30="Homme",IF(COUNTIF($T$28:T30,"Femme")&lt;$U$25,"Femme","Homme"),IF(COUNTIF($T$28:T30,"Homme")&lt;$T$25,"Homme","Femme")),"")</f>
        <v>Femme</v>
      </c>
      <c r="U31" s="37"/>
      <c r="V31" s="95" t="str">
        <f>IF(ROWS($V$28:V31)&lt;=$V$25,IF(V30="Femme",IF(COUNTIF($V$28:V30,"Homme")&lt;$T$25,"Homme","Femme"),IF(COUNTIF($V$28:V30,"Femme")&lt;$U$25,"Femme","Homme")),"")</f>
        <v>Femme</v>
      </c>
      <c r="W31" s="94" t="str">
        <f>IF(ROWS($W$28:W31)&lt;=$Y$25,IF(W30="Homme",IF(COUNTIF($W$28:W30,"Femme")&lt;$X$25,"Femme","Homme"),IF(COUNTIF($W$28:W30,"Homme")&lt;$W$25,"Homme","Femme")),"")</f>
        <v/>
      </c>
      <c r="X31" s="96"/>
      <c r="Y31" s="95" t="str">
        <f>IF(ROWS($Y$28:Y31)&lt;=$Y$25,IF(Y30="Femme",IF(COUNTIF($Y$28:Y30,"Homme")&lt;$W$25,"Homme","Femme"),IF(COUNTIF($Y$28:Y30,"Femme")&lt;$X$25,"Femme","Homme")),"")</f>
        <v/>
      </c>
      <c r="Z31" s="94" t="str">
        <f>IF(ROWS($Z$28:Z31)&lt;=$AB$25,IF(Z30="Homme",IF(COUNTIF($Z$28:Z30,"Femme")&lt;$AA$25,"Femme","Homme"),IF(COUNTIF($Z$28:Z30,"Homme")&lt;$Z$25,"Homme","Femme")),"")</f>
        <v/>
      </c>
      <c r="AA31" s="96"/>
      <c r="AB31" s="95" t="str">
        <f>IF(ROWS($AB$28:AB31)&lt;=$AB$25,IF(AB30="Femme",IF(COUNTIF($AB$28:AB30,"Homme")&lt;$Z$25,"Homme","Femme"),IF(COUNTIF($AB$28:AB30,"Femme")&lt;$AA$25,"Femme","Homme")),"")</f>
        <v/>
      </c>
      <c r="AC31" s="2"/>
      <c r="AH31" s="1"/>
    </row>
    <row r="32" spans="8:34" ht="14" customHeight="1" x14ac:dyDescent="0.35">
      <c r="H32" s="39" t="s">
        <v>118</v>
      </c>
      <c r="I32" s="96" t="str">
        <f>IF(ROWS($I$28:I32)&lt;=$K$25,IF(I31="Homme",IF(COUNTIF($I$28:I31,"Femme")&lt;$J$25,"Femme","Homme"),IF(COUNTIF($I$28:I31,"Homme")&lt;$I$25,"Homme","Femme")),"")</f>
        <v>Femme</v>
      </c>
      <c r="J32" s="37"/>
      <c r="K32" s="95" t="str">
        <f>IF(ROWS($K$28:K32)&lt;=$K$25,IF(K31="Femme",IF(COUNTIF($K$28:K31,"Homme")&lt;$I$25,"Homme","Femme"),IF(COUNTIF($K$28:K31,"Femme")&lt;$J$25,"Femme","Homme")),"")</f>
        <v>Femme</v>
      </c>
      <c r="L32" s="94" t="str">
        <f>IF(ROWS($L$28:L32)&lt;=$N$25,IF(L31="Homme",IF(COUNTIF($L$28:L31,"Femme")&lt;$M$25,"Femme","Homme"),IF(COUNTIF($L$28:L31,"Homme")&lt;$L$25,"Homme","Femme")),"")</f>
        <v/>
      </c>
      <c r="M32" s="96"/>
      <c r="N32" s="95" t="str">
        <f>IF(ROWS($N$28:N32)&lt;=$N$25,IF(N31="Femme",IF(COUNTIF($N$28:N31,"Homme")&lt;$L$25,"Homme","Femme"),IF(COUNTIF($N$28:N31,"Femme")&lt;$M$25,"Femme","Homme")),"")</f>
        <v/>
      </c>
      <c r="O32" s="94" t="str">
        <f>IF(ROWS($O$28:O32)&lt;=$Q$25,IF(O31="Homme",IF(COUNTIF($O$28:O31,"Femme")&lt;$P$25,"Femme","Homme"),IF(COUNTIF($O$28:O31,"Homme")&lt;$O$25,"Homme","Femme")),"")</f>
        <v/>
      </c>
      <c r="P32" s="96"/>
      <c r="Q32" s="95" t="str">
        <f>IF(ROWS($Q$28:Q32)&lt;=$Q$25,IF(Q31="Femme",IF(COUNTIF($Q$28:Q31,"Homme")&lt;$O$25,"Homme","Femme"),IF(COUNTIF($Q$28:Q31,"Femme")&lt;$P$25,"Femme","Homme")),"")</f>
        <v/>
      </c>
      <c r="R32" s="2"/>
      <c r="S32" s="39" t="s">
        <v>118</v>
      </c>
      <c r="T32" s="94" t="str">
        <f>IF(ROWS($T$28:T32)&lt;=$V$25,IF(T31="Homme",IF(COUNTIF($T$28:T31,"Femme")&lt;$U$25,"Femme","Homme"),IF(COUNTIF($T$28:T31,"Homme")&lt;$T$25,"Homme","Femme")),"")</f>
        <v/>
      </c>
      <c r="U32" s="37"/>
      <c r="V32" s="95" t="str">
        <f>IF(ROWS($V$28:V32)&lt;=$V$25,IF(V31="Femme",IF(COUNTIF($V$28:V31,"Homme")&lt;$T$25,"Homme","Femme"),IF(COUNTIF($V$28:V31,"Femme")&lt;$U$25,"Femme","Homme")),"")</f>
        <v/>
      </c>
      <c r="W32" s="94" t="str">
        <f>IF(ROWS($W$28:W32)&lt;=$Y$25,IF(W31="Homme",IF(COUNTIF($W$28:W31,"Femme")&lt;$X$25,"Femme","Homme"),IF(COUNTIF($W$28:W31,"Homme")&lt;$W$25,"Homme","Femme")),"")</f>
        <v/>
      </c>
      <c r="X32" s="96"/>
      <c r="Y32" s="95" t="str">
        <f>IF(ROWS($Y$28:Y32)&lt;=$Y$25,IF(Y31="Femme",IF(COUNTIF($Y$28:Y31,"Homme")&lt;$W$25,"Homme","Femme"),IF(COUNTIF($Y$28:Y31,"Femme")&lt;$X$25,"Femme","Homme")),"")</f>
        <v/>
      </c>
      <c r="Z32" s="94" t="str">
        <f>IF(ROWS($Z$28:Z32)&lt;=$AB$25,IF(Z31="Homme",IF(COUNTIF($Z$28:Z31,"Femme")&lt;$AA$25,"Femme","Homme"),IF(COUNTIF($Z$28:Z31,"Homme")&lt;$Z$25,"Homme","Femme")),"")</f>
        <v/>
      </c>
      <c r="AA32" s="96"/>
      <c r="AB32" s="95" t="str">
        <f>IF(ROWS($AB$28:AB32)&lt;=$AB$25,IF(AB31="Femme",IF(COUNTIF($AB$28:AB31,"Homme")&lt;$Z$25,"Homme","Femme"),IF(COUNTIF($AB$28:AB31,"Femme")&lt;$AA$25,"Femme","Homme")),"")</f>
        <v/>
      </c>
      <c r="AC32" s="2"/>
    </row>
    <row r="33" spans="8:29" x14ac:dyDescent="0.35">
      <c r="H33" s="40" t="s">
        <v>119</v>
      </c>
      <c r="I33" s="96" t="str">
        <f>IF(ROWS($I$28:I33)&lt;=$K$25,IF(I32="Homme",IF(COUNTIF($I$28:I32,"Femme")&lt;$J$25,"Femme","Homme"),IF(COUNTIF($I$28:I32,"Homme")&lt;$I$25,"Homme","Femme")),"")</f>
        <v>Femme</v>
      </c>
      <c r="J33" s="37"/>
      <c r="K33" s="95" t="str">
        <f>IF(ROWS($K$28:K33)&lt;=$K$25,IF(K32="Femme",IF(COUNTIF($K$28:K32,"Homme")&lt;$I$25,"Homme","Femme"),IF(COUNTIF($K$28:K32,"Femme")&lt;$J$25,"Femme","Homme")),"")</f>
        <v>Femme</v>
      </c>
      <c r="L33" s="94" t="str">
        <f>IF(ROWS($L$28:L33)&lt;=$N$25,IF(L32="Homme",IF(COUNTIF($L$28:L32,"Femme")&lt;$M$25,"Femme","Homme"),IF(COUNTIF($L$28:L32,"Homme")&lt;$L$25,"Homme","Femme")),"")</f>
        <v/>
      </c>
      <c r="M33" s="96"/>
      <c r="N33" s="95" t="str">
        <f>IF(ROWS($N$28:N33)&lt;=$N$25,IF(N32="Femme",IF(COUNTIF($N$28:N32,"Homme")&lt;$L$25,"Homme","Femme"),IF(COUNTIF($N$28:N32,"Femme")&lt;$M$25,"Femme","Homme")),"")</f>
        <v/>
      </c>
      <c r="O33" s="94" t="str">
        <f>IF(ROWS($O$28:O33)&lt;=$Q$25,IF(O32="Homme",IF(COUNTIF($O$28:O32,"Femme")&lt;$P$25,"Femme","Homme"),IF(COUNTIF($O$28:O32,"Homme")&lt;$O$25,"Homme","Femme")),"")</f>
        <v/>
      </c>
      <c r="P33" s="96"/>
      <c r="Q33" s="95" t="str">
        <f>IF(ROWS($Q$28:Q33)&lt;=$Q$25,IF(Q32="Femme",IF(COUNTIF($Q$28:Q32,"Homme")&lt;$O$25,"Homme","Femme"),IF(COUNTIF($Q$28:Q32,"Femme")&lt;$P$25,"Femme","Homme")),"")</f>
        <v/>
      </c>
      <c r="R33" s="2"/>
      <c r="S33" s="40" t="s">
        <v>119</v>
      </c>
      <c r="T33" s="94" t="str">
        <f>IF(ROWS($T$28:T33)&lt;=$V$25,IF(T32="Homme",IF(COUNTIF($T$28:T32,"Femme")&lt;$U$25,"Femme","Homme"),IF(COUNTIF($T$28:T32,"Homme")&lt;$T$25,"Homme","Femme")),"")</f>
        <v/>
      </c>
      <c r="U33" s="37"/>
      <c r="V33" s="95" t="str">
        <f>IF(ROWS($V$28:V33)&lt;=$V$25,IF(V32="Femme",IF(COUNTIF($V$28:V32,"Homme")&lt;$T$25,"Homme","Femme"),IF(COUNTIF($V$28:V32,"Femme")&lt;$U$25,"Femme","Homme")),"")</f>
        <v/>
      </c>
      <c r="W33" s="94" t="str">
        <f>IF(ROWS($W$28:W33)&lt;=$Y$25,IF(W32="Homme",IF(COUNTIF($W$28:W32,"Femme")&lt;$X$25,"Femme","Homme"),IF(COUNTIF($W$28:W32,"Homme")&lt;$W$25,"Homme","Femme")),"")</f>
        <v/>
      </c>
      <c r="X33" s="96"/>
      <c r="Y33" s="95" t="str">
        <f>IF(ROWS($Y$28:Y33)&lt;=$Y$25,IF(Y32="Femme",IF(COUNTIF($Y$28:Y32,"Homme")&lt;$W$25,"Homme","Femme"),IF(COUNTIF($Y$28:Y32,"Femme")&lt;$X$25,"Femme","Homme")),"")</f>
        <v/>
      </c>
      <c r="Z33" s="94" t="str">
        <f>IF(ROWS($Z$28:Z33)&lt;=$AB$25,IF(Z32="Homme",IF(COUNTIF($Z$28:Z32,"Femme")&lt;$AA$25,"Femme","Homme"),IF(COUNTIF($Z$28:Z32,"Homme")&lt;$Z$25,"Homme","Femme")),"")</f>
        <v/>
      </c>
      <c r="AA33" s="96"/>
      <c r="AB33" s="95" t="str">
        <f>IF(ROWS($AB$28:AB33)&lt;=$AB$25,IF(AB32="Femme",IF(COUNTIF($AB$28:AB32,"Homme")&lt;$Z$25,"Homme","Femme"),IF(COUNTIF($AB$28:AB32,"Femme")&lt;$AA$25,"Femme","Homme")),"")</f>
        <v/>
      </c>
      <c r="AC33" s="2"/>
    </row>
    <row r="34" spans="8:29" x14ac:dyDescent="0.35">
      <c r="H34" s="40" t="s">
        <v>120</v>
      </c>
      <c r="I34" s="96" t="str">
        <f>IF(ROWS($I$28:I34)&lt;=$K$25,IF(I33="Homme",IF(COUNTIF($I$28:I33,"Femme")&lt;$J$25,"Femme","Homme"),IF(COUNTIF($I$28:I33,"Homme")&lt;$I$25,"Homme","Femme")),"")</f>
        <v>Femme</v>
      </c>
      <c r="J34" s="37"/>
      <c r="K34" s="95" t="str">
        <f>IF(ROWS($K$28:K34)&lt;=$K$25,IF(K33="Femme",IF(COUNTIF($K$28:K33,"Homme")&lt;$I$25,"Homme","Femme"),IF(COUNTIF($K$28:K33,"Femme")&lt;$J$25,"Femme","Homme")),"")</f>
        <v>Femme</v>
      </c>
      <c r="L34" s="94" t="str">
        <f>IF(ROWS($L$28:L34)&lt;=$N$25,IF(L33="Homme",IF(COUNTIF($L$28:L33,"Femme")&lt;$M$25,"Femme","Homme"),IF(COUNTIF($L$28:L33,"Homme")&lt;$L$25,"Homme","Femme")),"")</f>
        <v/>
      </c>
      <c r="M34" s="96"/>
      <c r="N34" s="95" t="str">
        <f>IF(ROWS($N$28:N34)&lt;=$N$25,IF(N33="Femme",IF(COUNTIF($N$28:N33,"Homme")&lt;$L$25,"Homme","Femme"),IF(COUNTIF($N$28:N33,"Femme")&lt;$M$25,"Femme","Homme")),"")</f>
        <v/>
      </c>
      <c r="O34" s="94" t="str">
        <f>IF(ROWS($O$28:O34)&lt;=$Q$25,IF(O33="Homme",IF(COUNTIF($O$28:O33,"Femme")&lt;$P$25,"Femme","Homme"),IF(COUNTIF($O$28:O33,"Homme")&lt;$O$25,"Homme","Femme")),"")</f>
        <v/>
      </c>
      <c r="P34" s="96"/>
      <c r="Q34" s="95" t="str">
        <f>IF(ROWS($Q$28:Q34)&lt;=$Q$25,IF(Q33="Femme",IF(COUNTIF($Q$28:Q33,"Homme")&lt;$O$25,"Homme","Femme"),IF(COUNTIF($Q$28:Q33,"Femme")&lt;$P$25,"Femme","Homme")),"")</f>
        <v/>
      </c>
      <c r="R34" s="2"/>
      <c r="S34" s="40" t="s">
        <v>120</v>
      </c>
      <c r="T34" s="94" t="str">
        <f>IF(ROWS($T$28:T34)&lt;=$V$25,IF(T33="Homme",IF(COUNTIF($T$28:T33,"Femme")&lt;$U$25,"Femme","Homme"),IF(COUNTIF($T$28:T33,"Homme")&lt;$T$25,"Homme","Femme")),"")</f>
        <v/>
      </c>
      <c r="U34" s="37"/>
      <c r="V34" s="95" t="str">
        <f>IF(ROWS($V$28:V34)&lt;=$V$25,IF(V33="Femme",IF(COUNTIF($V$28:V33,"Homme")&lt;$T$25,"Homme","Femme"),IF(COUNTIF($V$28:V33,"Femme")&lt;$U$25,"Femme","Homme")),"")</f>
        <v/>
      </c>
      <c r="W34" s="94" t="str">
        <f>IF(ROWS($W$28:W34)&lt;=$Y$25,IF(W33="Homme",IF(COUNTIF($W$28:W33,"Femme")&lt;$X$25,"Femme","Homme"),IF(COUNTIF($W$28:W33,"Homme")&lt;$W$25,"Homme","Femme")),"")</f>
        <v/>
      </c>
      <c r="X34" s="96"/>
      <c r="Y34" s="95" t="str">
        <f>IF(ROWS($Y$28:Y34)&lt;=$Y$25,IF(Y33="Femme",IF(COUNTIF($Y$28:Y33,"Homme")&lt;$W$25,"Homme","Femme"),IF(COUNTIF($Y$28:Y33,"Femme")&lt;$X$25,"Femme","Homme")),"")</f>
        <v/>
      </c>
      <c r="Z34" s="94" t="str">
        <f>IF(ROWS($Z$28:Z34)&lt;=$AB$25,IF(Z33="Homme",IF(COUNTIF($Z$28:Z33,"Femme")&lt;$AA$25,"Femme","Homme"),IF(COUNTIF($Z$28:Z33,"Homme")&lt;$Z$25,"Homme","Femme")),"")</f>
        <v/>
      </c>
      <c r="AA34" s="96"/>
      <c r="AB34" s="95" t="str">
        <f>IF(ROWS($AB$28:AB34)&lt;=$AB$25,IF(AB33="Femme",IF(COUNTIF($AB$28:AB33,"Homme")&lt;$Z$25,"Homme","Femme"),IF(COUNTIF($AB$28:AB33,"Femme")&lt;$AA$25,"Femme","Homme")),"")</f>
        <v/>
      </c>
      <c r="AC34" s="2"/>
    </row>
    <row r="35" spans="8:29" x14ac:dyDescent="0.35">
      <c r="H35" s="40" t="s">
        <v>121</v>
      </c>
      <c r="I35" s="96" t="str">
        <f>IF(ROWS($I$28:I35)&lt;=$K$25,IF(I34="Homme",IF(COUNTIF($I$28:I34,"Femme")&lt;$J$25,"Femme","Homme"),IF(COUNTIF($I$28:I34,"Homme")&lt;$I$25,"Homme","Femme")),"")</f>
        <v>Femme</v>
      </c>
      <c r="J35" s="37"/>
      <c r="K35" s="95" t="str">
        <f>IF(ROWS($K$28:K35)&lt;=$K$25,IF(K34="Femme",IF(COUNTIF($K$28:K34,"Homme")&lt;$I$25,"Homme","Femme"),IF(COUNTIF($K$28:K34,"Femme")&lt;$J$25,"Femme","Homme")),"")</f>
        <v>Femme</v>
      </c>
      <c r="L35" s="94" t="str">
        <f>IF(ROWS($L$28:L35)&lt;=$N$25,IF(L34="Homme",IF(COUNTIF($L$28:L34,"Femme")&lt;$M$25,"Femme","Homme"),IF(COUNTIF($L$28:L34,"Homme")&lt;$L$25,"Homme","Femme")),"")</f>
        <v/>
      </c>
      <c r="M35" s="96"/>
      <c r="N35" s="95" t="str">
        <f>IF(ROWS($N$28:N35)&lt;=$N$25,IF(N34="Femme",IF(COUNTIF($N$28:N34,"Homme")&lt;$L$25,"Homme","Femme"),IF(COUNTIF($N$28:N34,"Femme")&lt;$M$25,"Femme","Homme")),"")</f>
        <v/>
      </c>
      <c r="O35" s="94" t="str">
        <f>IF(ROWS($O$28:O35)&lt;=$Q$25,IF(O34="Homme",IF(COUNTIF($O$28:O34,"Femme")&lt;$P$25,"Femme","Homme"),IF(COUNTIF($O$28:O34,"Homme")&lt;$O$25,"Homme","Femme")),"")</f>
        <v/>
      </c>
      <c r="P35" s="96"/>
      <c r="Q35" s="95" t="str">
        <f>IF(ROWS($Q$28:Q35)&lt;=$Q$25,IF(Q34="Femme",IF(COUNTIF($Q$28:Q34,"Homme")&lt;$O$25,"Homme","Femme"),IF(COUNTIF($Q$28:Q34,"Femme")&lt;$P$25,"Femme","Homme")),"")</f>
        <v/>
      </c>
      <c r="R35" s="2"/>
      <c r="S35" s="40" t="s">
        <v>121</v>
      </c>
      <c r="T35" s="94" t="str">
        <f>IF(ROWS($T$28:T35)&lt;=$V$25,IF(T34="Homme",IF(COUNTIF($T$28:T34,"Femme")&lt;$U$25,"Femme","Homme"),IF(COUNTIF($T$28:T34,"Homme")&lt;$T$25,"Homme","Femme")),"")</f>
        <v/>
      </c>
      <c r="U35" s="37"/>
      <c r="V35" s="95" t="str">
        <f>IF(ROWS($V$28:V35)&lt;=$V$25,IF(V34="Femme",IF(COUNTIF($V$28:V34,"Homme")&lt;$T$25,"Homme","Femme"),IF(COUNTIF($V$28:V34,"Femme")&lt;$U$25,"Femme","Homme")),"")</f>
        <v/>
      </c>
      <c r="W35" s="94" t="str">
        <f>IF(ROWS($W$28:W35)&lt;=$Y$25,IF(W34="Homme",IF(COUNTIF($W$28:W34,"Femme")&lt;$X$25,"Femme","Homme"),IF(COUNTIF($W$28:W34,"Homme")&lt;$W$25,"Homme","Femme")),"")</f>
        <v/>
      </c>
      <c r="X35" s="96"/>
      <c r="Y35" s="95" t="str">
        <f>IF(ROWS($Y$28:Y35)&lt;=$Y$25,IF(Y34="Femme",IF(COUNTIF($Y$28:Y34,"Homme")&lt;$W$25,"Homme","Femme"),IF(COUNTIF($Y$28:Y34,"Femme")&lt;$X$25,"Femme","Homme")),"")</f>
        <v/>
      </c>
      <c r="Z35" s="94" t="str">
        <f>IF(ROWS($Z$28:Z35)&lt;=$AB$25,IF(Z34="Homme",IF(COUNTIF($Z$28:Z34,"Femme")&lt;$AA$25,"Femme","Homme"),IF(COUNTIF($Z$28:Z34,"Homme")&lt;$Z$25,"Homme","Femme")),"")</f>
        <v/>
      </c>
      <c r="AA35" s="96"/>
      <c r="AB35" s="95" t="str">
        <f>IF(ROWS($AB$28:AB35)&lt;=$AB$25,IF(AB34="Femme",IF(COUNTIF($AB$28:AB34,"Homme")&lt;$Z$25,"Homme","Femme"),IF(COUNTIF($AB$28:AB34,"Femme")&lt;$AA$25,"Femme","Homme")),"")</f>
        <v/>
      </c>
      <c r="AC35" s="2"/>
    </row>
    <row r="36" spans="8:29" x14ac:dyDescent="0.35">
      <c r="H36" s="40" t="s">
        <v>122</v>
      </c>
      <c r="I36" s="96" t="str">
        <f>IF(ROWS($I$28:I36)&lt;=$K$25,IF(I35="Homme",IF(COUNTIF($I$28:I35,"Femme")&lt;$J$25,"Femme","Homme"),IF(COUNTIF($I$28:I35,"Homme")&lt;$I$25,"Homme","Femme")),"")</f>
        <v/>
      </c>
      <c r="J36" s="37"/>
      <c r="K36" s="95" t="str">
        <f>IF(ROWS($K$28:K36)&lt;=$K$25,IF(K35="Femme",IF(COUNTIF($K$28:K35,"Homme")&lt;$I$25,"Homme","Femme"),IF(COUNTIF($K$28:K35,"Femme")&lt;$J$25,"Femme","Homme")),"")</f>
        <v/>
      </c>
      <c r="L36" s="94" t="str">
        <f>IF(ROWS($L$28:L36)&lt;=$N$25,IF(L35="Homme",IF(COUNTIF($L$28:L35,"Femme")&lt;$M$25,"Femme","Homme"),IF(COUNTIF($L$28:L35,"Homme")&lt;$L$25,"Homme","Femme")),"")</f>
        <v/>
      </c>
      <c r="M36" s="96"/>
      <c r="N36" s="95" t="str">
        <f>IF(ROWS($N$28:N36)&lt;=$N$25,IF(N35="Femme",IF(COUNTIF($N$28:N35,"Homme")&lt;$L$25,"Homme","Femme"),IF(COUNTIF($N$28:N35,"Femme")&lt;$M$25,"Femme","Homme")),"")</f>
        <v/>
      </c>
      <c r="O36" s="94" t="str">
        <f>IF(ROWS($O$28:O36)&lt;=$Q$25,IF(O35="Homme",IF(COUNTIF($O$28:O35,"Femme")&lt;$P$25,"Femme","Homme"),IF(COUNTIF($O$28:O35,"Homme")&lt;$O$25,"Homme","Femme")),"")</f>
        <v/>
      </c>
      <c r="P36" s="96"/>
      <c r="Q36" s="95" t="str">
        <f>IF(ROWS($Q$28:Q36)&lt;=$Q$25,IF(Q35="Femme",IF(COUNTIF($Q$28:Q35,"Homme")&lt;$O$25,"Homme","Femme"),IF(COUNTIF($Q$28:Q35,"Femme")&lt;$P$25,"Femme","Homme")),"")</f>
        <v/>
      </c>
      <c r="R36" s="2"/>
      <c r="S36" s="40" t="s">
        <v>122</v>
      </c>
      <c r="T36" s="94" t="str">
        <f>IF(ROWS($T$28:T36)&lt;=$V$25,IF(T35="Homme",IF(COUNTIF($T$28:T35,"Femme")&lt;$U$25,"Femme","Homme"),IF(COUNTIF($T$28:T35,"Homme")&lt;$T$25,"Homme","Femme")),"")</f>
        <v/>
      </c>
      <c r="U36" s="37"/>
      <c r="V36" s="95" t="str">
        <f>IF(ROWS($V$28:V36)&lt;=$V$25,IF(V35="Femme",IF(COUNTIF($V$28:V35,"Homme")&lt;$T$25,"Homme","Femme"),IF(COUNTIF($V$28:V35,"Femme")&lt;$U$25,"Femme","Homme")),"")</f>
        <v/>
      </c>
      <c r="W36" s="94" t="str">
        <f>IF(ROWS($W$28:W36)&lt;=$Y$25,IF(W35="Homme",IF(COUNTIF($W$28:W35,"Femme")&lt;$X$25,"Femme","Homme"),IF(COUNTIF($W$28:W35,"Homme")&lt;$W$25,"Homme","Femme")),"")</f>
        <v/>
      </c>
      <c r="X36" s="96"/>
      <c r="Y36" s="95" t="str">
        <f>IF(ROWS($Y$28:Y36)&lt;=$Y$25,IF(Y35="Femme",IF(COUNTIF($Y$28:Y35,"Homme")&lt;$W$25,"Homme","Femme"),IF(COUNTIF($Y$28:Y35,"Femme")&lt;$X$25,"Femme","Homme")),"")</f>
        <v/>
      </c>
      <c r="Z36" s="94" t="str">
        <f>IF(ROWS($Z$28:Z36)&lt;=$AB$25,IF(Z35="Homme",IF(COUNTIF($Z$28:Z35,"Femme")&lt;$AA$25,"Femme","Homme"),IF(COUNTIF($Z$28:Z35,"Homme")&lt;$Z$25,"Homme","Femme")),"")</f>
        <v/>
      </c>
      <c r="AA36" s="96"/>
      <c r="AB36" s="95" t="str">
        <f>IF(ROWS($AB$28:AB36)&lt;=$AB$25,IF(AB35="Femme",IF(COUNTIF($AB$28:AB35,"Homme")&lt;$Z$25,"Homme","Femme"),IF(COUNTIF($AB$28:AB35,"Femme")&lt;$AA$25,"Femme","Homme")),"")</f>
        <v/>
      </c>
      <c r="AC36" s="2"/>
    </row>
    <row r="37" spans="8:29" ht="15" thickBot="1" x14ac:dyDescent="0.4">
      <c r="H37" s="41" t="s">
        <v>123</v>
      </c>
      <c r="I37" s="96" t="str">
        <f>IF(ROWS($I$28:I37)&lt;=$K$25,IF(I36="Homme",IF(COUNTIF($I$28:I36,"Femme")&lt;$J$25,"Femme","Homme"),IF(COUNTIF($I$28:I36,"Homme")&lt;$I$25,"Homme","Femme")),"")</f>
        <v/>
      </c>
      <c r="J37" s="37"/>
      <c r="K37" s="95" t="str">
        <f>IF(ROWS($K$28:K37)&lt;=$K$25,IF(K36="Femme",IF(COUNTIF($K$28:K36,"Homme")&lt;$I$25,"Homme","Femme"),IF(COUNTIF($K$28:K36,"Femme")&lt;$J$25,"Femme","Homme")),"")</f>
        <v/>
      </c>
      <c r="L37" s="94" t="str">
        <f>IF(ROWS($L$28:L37)&lt;=$N$25,IF(L36="Homme",IF(COUNTIF($L$28:L36,"Femme")&lt;$M$25,"Femme","Homme"),IF(COUNTIF($L$28:L36,"Homme")&lt;$L$25,"Homme","Femme")),"")</f>
        <v/>
      </c>
      <c r="M37" s="96"/>
      <c r="N37" s="95" t="str">
        <f>IF(ROWS($N$28:N37)&lt;=$N$25,IF(N36="Femme",IF(COUNTIF($N$28:N36,"Homme")&lt;$L$25,"Homme","Femme"),IF(COUNTIF($N$28:N36,"Femme")&lt;$M$25,"Femme","Homme")),"")</f>
        <v/>
      </c>
      <c r="O37" s="94" t="str">
        <f>IF(ROWS($O$28:O37)&lt;=$Q$25,IF(O36="Homme",IF(COUNTIF($O$28:O36,"Femme")&lt;$P$25,"Femme","Homme"),IF(COUNTIF($O$28:O36,"Homme")&lt;$O$25,"Homme","Femme")),"")</f>
        <v/>
      </c>
      <c r="P37" s="96"/>
      <c r="Q37" s="95" t="str">
        <f>IF(ROWS($Q$28:Q37)&lt;=$Q$25,IF(Q36="Femme",IF(COUNTIF($Q$28:Q36,"Homme")&lt;$O$25,"Homme","Femme"),IF(COUNTIF($Q$28:Q36,"Femme")&lt;$P$25,"Femme","Homme")),"")</f>
        <v/>
      </c>
      <c r="R37" s="2"/>
      <c r="S37" s="41" t="s">
        <v>123</v>
      </c>
      <c r="T37" s="94" t="str">
        <f>IF(ROWS($T$28:T37)&lt;=$V$25,IF(T36="Homme",IF(COUNTIF($T$28:T36,"Femme")&lt;$U$25,"Femme","Homme"),IF(COUNTIF($T$28:T36,"Homme")&lt;$T$25,"Homme","Femme")),"")</f>
        <v/>
      </c>
      <c r="U37" s="37"/>
      <c r="V37" s="95" t="str">
        <f>IF(ROWS($V$28:V37)&lt;=$V$25,IF(V36="Femme",IF(COUNTIF($V$28:V36,"Homme")&lt;$T$25,"Homme","Femme"),IF(COUNTIF($V$28:V36,"Femme")&lt;$U$25,"Femme","Homme")),"")</f>
        <v/>
      </c>
      <c r="W37" s="94" t="str">
        <f>IF(ROWS($W$28:W37)&lt;=$Y$25,IF(W36="Homme",IF(COUNTIF($W$28:W36,"Femme")&lt;$X$25,"Femme","Homme"),IF(COUNTIF($W$28:W36,"Homme")&lt;$W$25,"Homme","Femme")),"")</f>
        <v/>
      </c>
      <c r="X37" s="96"/>
      <c r="Y37" s="95" t="str">
        <f>IF(ROWS($Y$28:Y37)&lt;=$Y$25,IF(Y36="Femme",IF(COUNTIF($Y$28:Y36,"Homme")&lt;$W$25,"Homme","Femme"),IF(COUNTIF($Y$28:Y36,"Femme")&lt;$X$25,"Femme","Homme")),"")</f>
        <v/>
      </c>
      <c r="Z37" s="94" t="str">
        <f>IF(ROWS($Z$28:Z37)&lt;=$AB$25,IF(Z36="Homme",IF(COUNTIF($Z$28:Z36,"Femme")&lt;$AA$25,"Femme","Homme"),IF(COUNTIF($Z$28:Z36,"Homme")&lt;$Z$25,"Homme","Femme")),"")</f>
        <v/>
      </c>
      <c r="AA37" s="96"/>
      <c r="AB37" s="95" t="str">
        <f>IF(ROWS($AB$28:AB37)&lt;=$AB$25,IF(AB36="Femme",IF(COUNTIF($AB$28:AB36,"Homme")&lt;$Z$25,"Homme","Femme"),IF(COUNTIF($AB$28:AB36,"Femme")&lt;$AA$25,"Femme","Homme")),"")</f>
        <v/>
      </c>
      <c r="AC37" s="2"/>
    </row>
    <row r="38" spans="8:29" ht="15" thickBot="1" x14ac:dyDescent="0.4">
      <c r="H38" s="2"/>
      <c r="I38" s="94" t="str">
        <f>IF(ROWS($I$28:I38)&lt;=$K$25,IF(I37="Homme",IF(COUNTIF($I$28:I37,"Femme")&lt;$J$25,"Femme","Homme"),IF(COUNTIF($I$28:I37,"Homme")&lt;$I$25,"Homme","Femme")),"")</f>
        <v/>
      </c>
      <c r="J38" s="37"/>
      <c r="K38" s="95" t="str">
        <f>IF(ROWS($K$28:K38)&lt;=$K$25,IF(K37="Femme",IF(COUNTIF($K$28:K37,"Homme")&lt;$I$25,"Homme","Femme"),IF(COUNTIF($K$28:K37,"Femme")&lt;$J$25,"Femme","Homme")),"")</f>
        <v/>
      </c>
      <c r="L38" s="94" t="str">
        <f>IF(ROWS($L$28:L38)&lt;=$N$25,IF(L37="Homme",IF(COUNTIF($L$28:L37,"Femme")&lt;$M$25,"Femme","Homme"),IF(COUNTIF($L$28:L37,"Homme")&lt;$L$25,"Homme","Femme")),"")</f>
        <v/>
      </c>
      <c r="M38" s="96"/>
      <c r="N38" s="95" t="str">
        <f>IF(ROWS($N$28:N38)&lt;=$N$25,IF(N37="Femme",IF(COUNTIF($N$28:N37,"Homme")&lt;$L$25,"Homme","Femme"),IF(COUNTIF($N$28:N37,"Femme")&lt;$M$25,"Femme","Homme")),"")</f>
        <v/>
      </c>
      <c r="O38" s="94" t="str">
        <f>IF(ROWS($O$28:O38)&lt;=$Q$25,IF(O37="Homme",IF(COUNTIF($O$28:O37,"Femme")&lt;$P$25,"Femme","Homme"),IF(COUNTIF($O$28:O37,"Homme")&lt;$O$25,"Homme","Femme")),"")</f>
        <v/>
      </c>
      <c r="P38" s="96"/>
      <c r="Q38" s="95" t="str">
        <f>IF(ROWS($Q$28:Q38)&lt;=$Q$25,IF(Q37="Femme",IF(COUNTIF($Q$28:Q37,"Homme")&lt;$O$25,"Homme","Femme"),IF(COUNTIF($Q$28:Q37,"Femme")&lt;$P$25,"Femme","Homme")),"")</f>
        <v/>
      </c>
      <c r="R38" s="2"/>
      <c r="S38" s="2"/>
      <c r="T38" s="94" t="str">
        <f>IF(ROWS($T$28:T38)&lt;=$V$25,IF(T37="Homme",IF(COUNTIF($T$28:T37,"Femme")&lt;$U$25,"Femme","Homme"),IF(COUNTIF($T$28:T37,"Homme")&lt;$T$25,"Homme","Femme")),"")</f>
        <v/>
      </c>
      <c r="U38" s="37"/>
      <c r="V38" s="95" t="str">
        <f>IF(ROWS($V$28:V38)&lt;=$V$25,IF(V37="Femme",IF(COUNTIF($V$28:V37,"Homme")&lt;$T$25,"Homme","Femme"),IF(COUNTIF($V$28:V37,"Femme")&lt;$U$25,"Femme","Homme")),"")</f>
        <v/>
      </c>
      <c r="W38" s="94" t="str">
        <f>IF(ROWS($W$28:W38)&lt;=$Y$25,IF(W37="Homme",IF(COUNTIF($W$28:W37,"Femme")&lt;$X$25,"Femme","Homme"),IF(COUNTIF($W$28:W37,"Homme")&lt;$W$25,"Homme","Femme")),"")</f>
        <v/>
      </c>
      <c r="X38" s="96"/>
      <c r="Y38" s="95" t="str">
        <f>IF(ROWS($Y$28:Y38)&lt;=$Y$25,IF(Y37="Femme",IF(COUNTIF($Y$28:Y37,"Homme")&lt;$W$25,"Homme","Femme"),IF(COUNTIF($Y$28:Y37,"Femme")&lt;$X$25,"Femme","Homme")),"")</f>
        <v/>
      </c>
      <c r="Z38" s="94" t="str">
        <f>IF(ROWS($Z$28:Z38)&lt;=$AB$25,IF(Z37="Homme",IF(COUNTIF($Z$28:Z37,"Femme")&lt;$AA$25,"Femme","Homme"),IF(COUNTIF($Z$28:Z37,"Homme")&lt;$Z$25,"Homme","Femme")),"")</f>
        <v/>
      </c>
      <c r="AA38" s="96"/>
      <c r="AB38" s="95" t="str">
        <f>IF(ROWS($AB$28:AB38)&lt;=$AB$25,IF(AB37="Femme",IF(COUNTIF($AB$28:AB37,"Homme")&lt;$Z$25,"Homme","Femme"),IF(COUNTIF($AB$28:AB37,"Femme")&lt;$AA$25,"Femme","Homme")),"")</f>
        <v/>
      </c>
      <c r="AC38" s="2"/>
    </row>
    <row r="39" spans="8:29" x14ac:dyDescent="0.35">
      <c r="H39" s="39" t="s">
        <v>27</v>
      </c>
      <c r="I39" s="94" t="str">
        <f>IF(ROWS($I$28:I39)&lt;=$K$25,IF(I38="Homme",IF(COUNTIF($I$28:I38,"Femme")&lt;$J$25,"Femme","Homme"),IF(COUNTIF($I$28:I38,"Homme")&lt;$I$25,"Homme","Femme")),"")</f>
        <v/>
      </c>
      <c r="J39" s="37"/>
      <c r="K39" s="95" t="str">
        <f>IF(ROWS($K$28:K39)&lt;=$K$25,IF(K38="Femme",IF(COUNTIF($K$28:K38,"Homme")&lt;$I$25,"Homme","Femme"),IF(COUNTIF($K$28:K38,"Femme")&lt;$J$25,"Femme","Homme")),"")</f>
        <v/>
      </c>
      <c r="L39" s="94" t="str">
        <f>IF(ROWS($L$28:L39)&lt;=$N$25,IF(L38="Homme",IF(COUNTIF($L$28:L38,"Femme")&lt;$M$25,"Femme","Homme"),IF(COUNTIF($L$28:L38,"Homme")&lt;$L$25,"Homme","Femme")),"")</f>
        <v/>
      </c>
      <c r="M39" s="96"/>
      <c r="N39" s="95" t="str">
        <f>IF(ROWS($N$28:N39)&lt;=$N$25,IF(N38="Femme",IF(COUNTIF($N$28:N38,"Homme")&lt;$L$25,"Homme","Femme"),IF(COUNTIF($N$28:N38,"Femme")&lt;$M$25,"Femme","Homme")),"")</f>
        <v/>
      </c>
      <c r="O39" s="94" t="str">
        <f>IF(ROWS($O$28:O39)&lt;=$Q$25,IF(O38="Homme",IF(COUNTIF($O$28:O38,"Femme")&lt;$P$25,"Femme","Homme"),IF(COUNTIF($O$28:O38,"Homme")&lt;$O$25,"Homme","Femme")),"")</f>
        <v/>
      </c>
      <c r="P39" s="96"/>
      <c r="Q39" s="95" t="str">
        <f>IF(ROWS($Q$28:Q39)&lt;=$Q$25,IF(Q38="Femme",IF(COUNTIF($Q$28:Q38,"Homme")&lt;$O$25,"Homme","Femme"),IF(COUNTIF($Q$28:Q38,"Femme")&lt;$P$25,"Femme","Homme")),"")</f>
        <v/>
      </c>
      <c r="R39" s="2"/>
      <c r="S39" s="39" t="s">
        <v>27</v>
      </c>
      <c r="T39" s="94" t="str">
        <f>IF(ROWS($T$28:T39)&lt;=$V$25,IF(T38="Homme",IF(COUNTIF($T$28:T38,"Femme")&lt;$U$25,"Femme","Homme"),IF(COUNTIF($T$28:T38,"Homme")&lt;$T$25,"Homme","Femme")),"")</f>
        <v/>
      </c>
      <c r="U39" s="37"/>
      <c r="V39" s="95" t="str">
        <f>IF(ROWS($V$28:V39)&lt;=$V$25,IF(V38="Femme",IF(COUNTIF($V$28:V38,"Homme")&lt;$T$25,"Homme","Femme"),IF(COUNTIF($V$28:V38,"Femme")&lt;$U$25,"Femme","Homme")),"")</f>
        <v/>
      </c>
      <c r="W39" s="94" t="str">
        <f>IF(ROWS($W$28:W39)&lt;=$Y$25,IF(W38="Homme",IF(COUNTIF($W$28:W38,"Femme")&lt;$X$25,"Femme","Homme"),IF(COUNTIF($W$28:W38,"Homme")&lt;$W$25,"Homme","Femme")),"")</f>
        <v/>
      </c>
      <c r="X39" s="96"/>
      <c r="Y39" s="95" t="str">
        <f>IF(ROWS($Y$28:Y39)&lt;=$Y$25,IF(Y38="Femme",IF(COUNTIF($Y$28:Y38,"Homme")&lt;$W$25,"Homme","Femme"),IF(COUNTIF($Y$28:Y38,"Femme")&lt;$X$25,"Femme","Homme")),"")</f>
        <v/>
      </c>
      <c r="Z39" s="94" t="str">
        <f>IF(ROWS($Z$28:Z39)&lt;=$AB$25,IF(Z38="Homme",IF(COUNTIF($Z$28:Z38,"Femme")&lt;$AA$25,"Femme","Homme"),IF(COUNTIF($Z$28:Z38,"Homme")&lt;$Z$25,"Homme","Femme")),"")</f>
        <v/>
      </c>
      <c r="AA39" s="96"/>
      <c r="AB39" s="95" t="str">
        <f>IF(ROWS($AB$28:AB39)&lt;=$AB$25,IF(AB38="Femme",IF(COUNTIF($AB$28:AB38,"Homme")&lt;$Z$25,"Homme","Femme"),IF(COUNTIF($AB$28:AB38,"Femme")&lt;$AA$25,"Femme","Homme")),"")</f>
        <v/>
      </c>
      <c r="AC39" s="2"/>
    </row>
    <row r="40" spans="8:29" x14ac:dyDescent="0.35">
      <c r="H40" s="40" t="s">
        <v>28</v>
      </c>
      <c r="I40" s="94" t="str">
        <f>IF(ROWS($I$28:I40)&lt;=$K$25,IF(I39="Homme",IF(COUNTIF($I$28:I39,"Femme")&lt;$J$25,"Femme","Homme"),IF(COUNTIF($I$28:I39,"Homme")&lt;$I$25,"Homme","Femme")),"")</f>
        <v/>
      </c>
      <c r="J40" s="37"/>
      <c r="K40" s="95" t="str">
        <f>IF(ROWS($K$28:K40)&lt;=$K$25,IF(K39="Femme",IF(COUNTIF($K$28:K39,"Homme")&lt;$I$25,"Homme","Femme"),IF(COUNTIF($K$28:K39,"Femme")&lt;$J$25,"Femme","Homme")),"")</f>
        <v/>
      </c>
      <c r="L40" s="94" t="str">
        <f>IF(ROWS($L$28:L40)&lt;=$N$25,IF(L39="Homme",IF(COUNTIF($L$28:L39,"Femme")&lt;$M$25,"Femme","Homme"),IF(COUNTIF($L$28:L39,"Homme")&lt;$L$25,"Homme","Femme")),"")</f>
        <v/>
      </c>
      <c r="M40" s="96"/>
      <c r="N40" s="95" t="str">
        <f>IF(ROWS($N$28:N40)&lt;=$N$25,IF(N39="Femme",IF(COUNTIF($N$28:N39,"Homme")&lt;$L$25,"Homme","Femme"),IF(COUNTIF($N$28:N39,"Femme")&lt;$M$25,"Femme","Homme")),"")</f>
        <v/>
      </c>
      <c r="O40" s="94" t="str">
        <f>IF(ROWS($O$28:O40)&lt;=$Q$25,IF(O39="Homme",IF(COUNTIF($O$28:O39,"Femme")&lt;$P$25,"Femme","Homme"),IF(COUNTIF($O$28:O39,"Homme")&lt;$O$25,"Homme","Femme")),"")</f>
        <v/>
      </c>
      <c r="P40" s="96"/>
      <c r="Q40" s="95" t="str">
        <f>IF(ROWS($Q$28:Q40)&lt;=$Q$25,IF(Q39="Femme",IF(COUNTIF($Q$28:Q39,"Homme")&lt;$O$25,"Homme","Femme"),IF(COUNTIF($Q$28:Q39,"Femme")&lt;$P$25,"Femme","Homme")),"")</f>
        <v/>
      </c>
      <c r="R40" s="2"/>
      <c r="S40" s="40" t="s">
        <v>28</v>
      </c>
      <c r="T40" s="94" t="str">
        <f>IF(ROWS($T$28:T40)&lt;=$V$25,IF(T39="Homme",IF(COUNTIF($T$28:T39,"Femme")&lt;$U$25,"Femme","Homme"),IF(COUNTIF($T$28:T39,"Homme")&lt;$T$25,"Homme","Femme")),"")</f>
        <v/>
      </c>
      <c r="U40" s="37"/>
      <c r="V40" s="95" t="str">
        <f>IF(ROWS($V$28:V40)&lt;=$V$25,IF(V39="Femme",IF(COUNTIF($V$28:V39,"Homme")&lt;$T$25,"Homme","Femme"),IF(COUNTIF($V$28:V39,"Femme")&lt;$U$25,"Femme","Homme")),"")</f>
        <v/>
      </c>
      <c r="W40" s="94" t="str">
        <f>IF(ROWS($W$28:W40)&lt;=$Y$25,IF(W39="Homme",IF(COUNTIF($W$28:W39,"Femme")&lt;$X$25,"Femme","Homme"),IF(COUNTIF($W$28:W39,"Homme")&lt;$W$25,"Homme","Femme")),"")</f>
        <v/>
      </c>
      <c r="X40" s="96"/>
      <c r="Y40" s="95" t="str">
        <f>IF(ROWS($Y$28:Y40)&lt;=$Y$25,IF(Y39="Femme",IF(COUNTIF($Y$28:Y39,"Homme")&lt;$W$25,"Homme","Femme"),IF(COUNTIF($Y$28:Y39,"Femme")&lt;$X$25,"Femme","Homme")),"")</f>
        <v/>
      </c>
      <c r="Z40" s="94" t="str">
        <f>IF(ROWS($Z$28:Z40)&lt;=$AB$25,IF(Z39="Homme",IF(COUNTIF($Z$28:Z39,"Femme")&lt;$AA$25,"Femme","Homme"),IF(COUNTIF($Z$28:Z39,"Homme")&lt;$Z$25,"Homme","Femme")),"")</f>
        <v/>
      </c>
      <c r="AA40" s="96"/>
      <c r="AB40" s="95" t="str">
        <f>IF(ROWS($AB$28:AB40)&lt;=$AB$25,IF(AB39="Femme",IF(COUNTIF($AB$28:AB39,"Homme")&lt;$Z$25,"Homme","Femme"),IF(COUNTIF($AB$28:AB39,"Femme")&lt;$AA$25,"Femme","Homme")),"")</f>
        <v/>
      </c>
      <c r="AC40" s="2"/>
    </row>
    <row r="41" spans="8:29" x14ac:dyDescent="0.35">
      <c r="H41" s="40" t="s">
        <v>29</v>
      </c>
      <c r="I41" s="94" t="str">
        <f>IF(ROWS($I$28:I41)&lt;=$K$25,IF(I40="Homme",IF(COUNTIF($I$28:I40,"Femme")&lt;$J$25,"Femme","Homme"),IF(COUNTIF($I$28:I40,"Homme")&lt;$I$25,"Homme","Femme")),"")</f>
        <v/>
      </c>
      <c r="J41" s="37"/>
      <c r="K41" s="95" t="str">
        <f>IF(ROWS($K$28:K41)&lt;=$K$25,IF(K40="Femme",IF(COUNTIF($K$28:K40,"Homme")&lt;$I$25,"Homme","Femme"),IF(COUNTIF($K$28:K40,"Femme")&lt;$J$25,"Femme","Homme")),"")</f>
        <v/>
      </c>
      <c r="L41" s="94" t="str">
        <f>IF(ROWS($L$28:L41)&lt;=$N$25,IF(L40="Homme",IF(COUNTIF($L$28:L40,"Femme")&lt;$M$25,"Femme","Homme"),IF(COUNTIF($L$28:L40,"Homme")&lt;$L$25,"Homme","Femme")),"")</f>
        <v/>
      </c>
      <c r="M41" s="96"/>
      <c r="N41" s="95" t="str">
        <f>IF(ROWS($N$28:N41)&lt;=$N$25,IF(N40="Femme",IF(COUNTIF($N$28:N40,"Homme")&lt;$L$25,"Homme","Femme"),IF(COUNTIF($N$28:N40,"Femme")&lt;$M$25,"Femme","Homme")),"")</f>
        <v/>
      </c>
      <c r="O41" s="94" t="str">
        <f>IF(ROWS($O$28:O41)&lt;=$Q$25,IF(O40="Homme",IF(COUNTIF($O$28:O40,"Femme")&lt;$P$25,"Femme","Homme"),IF(COUNTIF($O$28:O40,"Homme")&lt;$O$25,"Homme","Femme")),"")</f>
        <v/>
      </c>
      <c r="P41" s="96"/>
      <c r="Q41" s="95" t="str">
        <f>IF(ROWS($Q$28:Q41)&lt;=$Q$25,IF(Q40="Femme",IF(COUNTIF($Q$28:Q40,"Homme")&lt;$O$25,"Homme","Femme"),IF(COUNTIF($Q$28:Q40,"Femme")&lt;$P$25,"Femme","Homme")),"")</f>
        <v/>
      </c>
      <c r="R41" s="2"/>
      <c r="S41" s="40" t="s">
        <v>29</v>
      </c>
      <c r="T41" s="94" t="str">
        <f>IF(ROWS($T$28:T41)&lt;=$V$25,IF(T40="Homme",IF(COUNTIF($T$28:T40,"Femme")&lt;$U$25,"Femme","Homme"),IF(COUNTIF($T$28:T40,"Homme")&lt;$T$25,"Homme","Femme")),"")</f>
        <v/>
      </c>
      <c r="U41" s="37"/>
      <c r="V41" s="95" t="str">
        <f>IF(ROWS($V$28:V41)&lt;=$V$25,IF(V40="Femme",IF(COUNTIF($V$28:V40,"Homme")&lt;$T$25,"Homme","Femme"),IF(COUNTIF($V$28:V40,"Femme")&lt;$U$25,"Femme","Homme")),"")</f>
        <v/>
      </c>
      <c r="W41" s="94" t="str">
        <f>IF(ROWS($W$28:W41)&lt;=$Y$25,IF(W40="Homme",IF(COUNTIF($W$28:W40,"Femme")&lt;$X$25,"Femme","Homme"),IF(COUNTIF($W$28:W40,"Homme")&lt;$W$25,"Homme","Femme")),"")</f>
        <v/>
      </c>
      <c r="X41" s="96"/>
      <c r="Y41" s="95" t="str">
        <f>IF(ROWS($Y$28:Y41)&lt;=$Y$25,IF(Y40="Femme",IF(COUNTIF($Y$28:Y40,"Homme")&lt;$W$25,"Homme","Femme"),IF(COUNTIF($Y$28:Y40,"Femme")&lt;$X$25,"Femme","Homme")),"")</f>
        <v/>
      </c>
      <c r="Z41" s="94" t="str">
        <f>IF(ROWS($Z$28:Z41)&lt;=$AB$25,IF(Z40="Homme",IF(COUNTIF($Z$28:Z40,"Femme")&lt;$AA$25,"Femme","Homme"),IF(COUNTIF($Z$28:Z40,"Homme")&lt;$Z$25,"Homme","Femme")),"")</f>
        <v/>
      </c>
      <c r="AA41" s="96"/>
      <c r="AB41" s="95" t="str">
        <f>IF(ROWS($AB$28:AB41)&lt;=$AB$25,IF(AB40="Femme",IF(COUNTIF($AB$28:AB40,"Homme")&lt;$Z$25,"Homme","Femme"),IF(COUNTIF($AB$28:AB40,"Femme")&lt;$AA$25,"Femme","Homme")),"")</f>
        <v/>
      </c>
      <c r="AC41" s="2"/>
    </row>
    <row r="42" spans="8:29" x14ac:dyDescent="0.35">
      <c r="H42" s="40" t="s">
        <v>30</v>
      </c>
      <c r="I42" s="94" t="str">
        <f>IF(ROWS($I$28:I42)&lt;=$K$25,IF(I41="Homme",IF(COUNTIF($I$28:I41,"Femme")&lt;$J$25,"Femme","Homme"),IF(COUNTIF($I$28:I41,"Homme")&lt;$I$25,"Homme","Femme")),"")</f>
        <v/>
      </c>
      <c r="J42" s="37"/>
      <c r="K42" s="95" t="str">
        <f>IF(ROWS($K$28:K42)&lt;=$K$25,IF(K41="Femme",IF(COUNTIF($K$28:K41,"Homme")&lt;$I$25,"Homme","Femme"),IF(COUNTIF($K$28:K41,"Femme")&lt;$J$25,"Femme","Homme")),"")</f>
        <v/>
      </c>
      <c r="L42" s="94" t="str">
        <f>IF(ROWS($L$28:L42)&lt;=$N$25,IF(L41="Homme",IF(COUNTIF($L$28:L41,"Femme")&lt;$M$25,"Femme","Homme"),IF(COUNTIF($L$28:L41,"Homme")&lt;$L$25,"Homme","Femme")),"")</f>
        <v/>
      </c>
      <c r="M42" s="96"/>
      <c r="N42" s="95" t="str">
        <f>IF(ROWS($N$28:N42)&lt;=$N$25,IF(N41="Femme",IF(COUNTIF($N$28:N41,"Homme")&lt;$L$25,"Homme","Femme"),IF(COUNTIF($N$28:N41,"Femme")&lt;$M$25,"Femme","Homme")),"")</f>
        <v/>
      </c>
      <c r="O42" s="94" t="str">
        <f>IF(ROWS($O$28:O42)&lt;=$Q$25,IF(O41="Homme",IF(COUNTIF($O$28:O41,"Femme")&lt;$P$25,"Femme","Homme"),IF(COUNTIF($O$28:O41,"Homme")&lt;$O$25,"Homme","Femme")),"")</f>
        <v/>
      </c>
      <c r="P42" s="96"/>
      <c r="Q42" s="95" t="str">
        <f>IF(ROWS($Q$28:Q42)&lt;=$Q$25,IF(Q41="Femme",IF(COUNTIF($Q$28:Q41,"Homme")&lt;$O$25,"Homme","Femme"),IF(COUNTIF($Q$28:Q41,"Femme")&lt;$P$25,"Femme","Homme")),"")</f>
        <v/>
      </c>
      <c r="R42" s="2"/>
      <c r="S42" s="40" t="s">
        <v>30</v>
      </c>
      <c r="T42" s="94" t="str">
        <f>IF(ROWS($T$28:T42)&lt;=$V$25,IF(T41="Homme",IF(COUNTIF($T$28:T41,"Femme")&lt;$U$25,"Femme","Homme"),IF(COUNTIF($T$28:T41,"Homme")&lt;$T$25,"Homme","Femme")),"")</f>
        <v/>
      </c>
      <c r="U42" s="37"/>
      <c r="V42" s="95" t="str">
        <f>IF(ROWS($V$28:V42)&lt;=$V$25,IF(V41="Femme",IF(COUNTIF($V$28:V41,"Homme")&lt;$T$25,"Homme","Femme"),IF(COUNTIF($V$28:V41,"Femme")&lt;$U$25,"Femme","Homme")),"")</f>
        <v/>
      </c>
      <c r="W42" s="94" t="str">
        <f>IF(ROWS($W$28:W42)&lt;=$Y$25,IF(W41="Homme",IF(COUNTIF($W$28:W41,"Femme")&lt;$X$25,"Femme","Homme"),IF(COUNTIF($W$28:W41,"Homme")&lt;$W$25,"Homme","Femme")),"")</f>
        <v/>
      </c>
      <c r="X42" s="96"/>
      <c r="Y42" s="95" t="str">
        <f>IF(ROWS($Y$28:Y42)&lt;=$Y$25,IF(Y41="Femme",IF(COUNTIF($Y$28:Y41,"Homme")&lt;$W$25,"Homme","Femme"),IF(COUNTIF($Y$28:Y41,"Femme")&lt;$X$25,"Femme","Homme")),"")</f>
        <v/>
      </c>
      <c r="Z42" s="94" t="str">
        <f>IF(ROWS($Z$28:Z42)&lt;=$AB$25,IF(Z41="Homme",IF(COUNTIF($Z$28:Z41,"Femme")&lt;$AA$25,"Femme","Homme"),IF(COUNTIF($Z$28:Z41,"Homme")&lt;$Z$25,"Homme","Femme")),"")</f>
        <v/>
      </c>
      <c r="AA42" s="96"/>
      <c r="AB42" s="95" t="str">
        <f>IF(ROWS($AB$28:AB42)&lt;=$AB$25,IF(AB41="Femme",IF(COUNTIF($AB$28:AB41,"Homme")&lt;$Z$25,"Homme","Femme"),IF(COUNTIF($AB$28:AB41,"Femme")&lt;$AA$25,"Femme","Homme")),"")</f>
        <v/>
      </c>
      <c r="AC42" s="2"/>
    </row>
    <row r="43" spans="8:29" ht="15" thickBot="1" x14ac:dyDescent="0.4">
      <c r="H43" s="40" t="s">
        <v>31</v>
      </c>
      <c r="I43" s="94" t="str">
        <f>IF(ROWS($I$28:I43)&lt;=$K$25,IF(I42="Homme",IF(COUNTIF($I$28:I42,"Femme")&lt;$J$25,"Femme","Homme"),IF(COUNTIF($I$28:I42,"Homme")&lt;$I$25,"Homme","Femme")),"")</f>
        <v/>
      </c>
      <c r="J43" s="37"/>
      <c r="K43" s="95" t="str">
        <f>IF(ROWS($K$28:K43)&lt;=$K$25,IF(K42="Femme",IF(COUNTIF($K$28:K42,"Homme")&lt;$I$25,"Homme","Femme"),IF(COUNTIF($K$28:K42,"Femme")&lt;$J$25,"Femme","Homme")),"")</f>
        <v/>
      </c>
      <c r="L43" s="94" t="str">
        <f>IF(ROWS($L$28:L43)&lt;=$N$25,IF(L42="Homme",IF(COUNTIF($L$28:L42,"Femme")&lt;$M$25,"Femme","Homme"),IF(COUNTIF($L$28:L42,"Homme")&lt;$L$25,"Homme","Femme")),"")</f>
        <v/>
      </c>
      <c r="M43" s="96"/>
      <c r="N43" s="95" t="str">
        <f>IF(ROWS($N$28:N43)&lt;=$N$25,IF(N42="Femme",IF(COUNTIF($N$28:N42,"Homme")&lt;$L$25,"Homme","Femme"),IF(COUNTIF($N$28:N42,"Femme")&lt;$M$25,"Femme","Homme")),"")</f>
        <v/>
      </c>
      <c r="O43" s="94" t="str">
        <f>IF(ROWS($O$28:O43)&lt;=$Q$25,IF(O42="Homme",IF(COUNTIF($O$28:O42,"Femme")&lt;$P$25,"Femme","Homme"),IF(COUNTIF($O$28:O42,"Homme")&lt;$O$25,"Homme","Femme")),"")</f>
        <v/>
      </c>
      <c r="P43" s="96"/>
      <c r="Q43" s="95" t="str">
        <f>IF(ROWS($Q$28:Q43)&lt;=$Q$25,IF(Q42="Femme",IF(COUNTIF($Q$28:Q42,"Homme")&lt;$O$25,"Homme","Femme"),IF(COUNTIF($Q$28:Q42,"Femme")&lt;$P$25,"Femme","Homme")),"")</f>
        <v/>
      </c>
      <c r="R43" s="2"/>
      <c r="S43" s="41" t="s">
        <v>31</v>
      </c>
      <c r="T43" s="94" t="str">
        <f>IF(ROWS($T$28:T43)&lt;=$V$25,IF(T42="Homme",IF(COUNTIF($T$28:T42,"Femme")&lt;$U$25,"Femme","Homme"),IF(COUNTIF($T$28:T42,"Homme")&lt;$T$25,"Homme","Femme")),"")</f>
        <v/>
      </c>
      <c r="U43" s="37"/>
      <c r="V43" s="95" t="str">
        <f>IF(ROWS($V$28:V43)&lt;=$V$25,IF(V42="Femme",IF(COUNTIF($V$28:V42,"Homme")&lt;$T$25,"Homme","Femme"),IF(COUNTIF($V$28:V42,"Femme")&lt;$U$25,"Femme","Homme")),"")</f>
        <v/>
      </c>
      <c r="W43" s="94" t="str">
        <f>IF(ROWS($W$28:W43)&lt;=$Y$25,IF(W42="Homme",IF(COUNTIF($W$28:W42,"Femme")&lt;$X$25,"Femme","Homme"),IF(COUNTIF($W$28:W42,"Homme")&lt;$W$25,"Homme","Femme")),"")</f>
        <v/>
      </c>
      <c r="X43" s="96"/>
      <c r="Y43" s="95" t="str">
        <f>IF(ROWS($Y$28:Y43)&lt;=$Y$25,IF(Y42="Femme",IF(COUNTIF($Y$28:Y42,"Homme")&lt;$W$25,"Homme","Femme"),IF(COUNTIF($Y$28:Y42,"Femme")&lt;$X$25,"Femme","Homme")),"")</f>
        <v/>
      </c>
      <c r="Z43" s="94" t="str">
        <f>IF(ROWS($Z$28:Z43)&lt;=$AB$25,IF(Z42="Homme",IF(COUNTIF($Z$28:Z42,"Femme")&lt;$AA$25,"Femme","Homme"),IF(COUNTIF($Z$28:Z42,"Homme")&lt;$Z$25,"Homme","Femme")),"")</f>
        <v/>
      </c>
      <c r="AA43" s="96"/>
      <c r="AB43" s="95" t="str">
        <f>IF(ROWS($AB$28:AB43)&lt;=$AB$25,IF(AB42="Femme",IF(COUNTIF($AB$28:AB42,"Homme")&lt;$Z$25,"Homme","Femme"),IF(COUNTIF($AB$28:AB42,"Femme")&lt;$AA$25,"Femme","Homme")),"")</f>
        <v/>
      </c>
      <c r="AC43" s="2"/>
    </row>
    <row r="44" spans="8:29" ht="15" thickBot="1" x14ac:dyDescent="0.4">
      <c r="H44" s="69"/>
      <c r="I44" s="96" t="str">
        <f>IF(ROWS($I$28:I44)&lt;=$K$25,IF(I43="Homme",IF(COUNTIF($I$28:I43,"Femme")&lt;$J$25,"Femme","Homme"),IF(COUNTIF($I$28:I43,"Homme")&lt;$I$25,"Homme","Femme")),"")</f>
        <v/>
      </c>
      <c r="J44" s="37"/>
      <c r="K44" s="95" t="str">
        <f>IF(ROWS($K$28:K44)&lt;=$K$25,IF(K43="Femme",IF(COUNTIF($K$28:K43,"Homme")&lt;$I$25,"Homme","Femme"),IF(COUNTIF($K$28:K43,"Femme")&lt;$J$25,"Femme","Homme")),"")</f>
        <v/>
      </c>
      <c r="L44" s="94" t="str">
        <f>IF(ROWS($L$28:L44)&lt;=$N$25,IF(L43="Homme",IF(COUNTIF($L$28:L43,"Femme")&lt;$M$25,"Femme","Homme"),IF(COUNTIF($L$28:L43,"Homme")&lt;$L$25,"Homme","Femme")),"")</f>
        <v/>
      </c>
      <c r="M44" s="96"/>
      <c r="N44" s="95" t="str">
        <f>IF(ROWS($N$28:N44)&lt;=$N$25,IF(N43="Femme",IF(COUNTIF($N$28:N43,"Homme")&lt;$L$25,"Homme","Femme"),IF(COUNTIF($N$28:N43,"Femme")&lt;$M$25,"Femme","Homme")),"")</f>
        <v/>
      </c>
      <c r="O44" s="94" t="str">
        <f>IF(ROWS($O$28:O44)&lt;=$Q$25,IF(O43="Homme",IF(COUNTIF($O$28:O43,"Femme")&lt;$P$25,"Femme","Homme"),IF(COUNTIF($O$28:O43,"Homme")&lt;$O$25,"Homme","Femme")),"")</f>
        <v/>
      </c>
      <c r="P44" s="96"/>
      <c r="Q44" s="95" t="str">
        <f>IF(ROWS($Q$28:Q44)&lt;=$Q$25,IF(Q43="Femme",IF(COUNTIF($Q$28:Q43,"Homme")&lt;$O$25,"Homme","Femme"),IF(COUNTIF($Q$28:Q43,"Femme")&lt;$P$25,"Femme","Homme")),"")</f>
        <v/>
      </c>
      <c r="R44" s="2"/>
      <c r="S44" s="2"/>
      <c r="T44" s="94" t="str">
        <f>IF(ROWS($T$28:T44)&lt;=$V$25,IF(T43="Homme",IF(COUNTIF($T$28:T43,"Femme")&lt;$U$25,"Femme","Homme"),IF(COUNTIF($T$28:T43,"Homme")&lt;$T$25,"Homme","Femme")),"")</f>
        <v/>
      </c>
      <c r="U44" s="37"/>
      <c r="V44" s="95" t="str">
        <f>IF(ROWS($V$28:V44)&lt;=$V$25,IF(V43="Femme",IF(COUNTIF($V$28:V43,"Homme")&lt;$T$25,"Homme","Femme"),IF(COUNTIF($V$28:V43,"Femme")&lt;$U$25,"Femme","Homme")),"")</f>
        <v/>
      </c>
      <c r="W44" s="94" t="str">
        <f>IF(ROWS($W$28:W44)&lt;=$Y$25,IF(W43="Homme",IF(COUNTIF($W$28:W43,"Femme")&lt;$X$25,"Femme","Homme"),IF(COUNTIF($W$28:W43,"Homme")&lt;$W$25,"Homme","Femme")),"")</f>
        <v/>
      </c>
      <c r="X44" s="96"/>
      <c r="Y44" s="95" t="str">
        <f>IF(ROWS($Y$28:Y44)&lt;=$Y$25,IF(Y43="Femme",IF(COUNTIF($Y$28:Y43,"Homme")&lt;$W$25,"Homme","Femme"),IF(COUNTIF($Y$28:Y43,"Femme")&lt;$X$25,"Femme","Homme")),"")</f>
        <v/>
      </c>
      <c r="Z44" s="94" t="str">
        <f>IF(ROWS($Z$28:Z44)&lt;=$AB$25,IF(Z43="Homme",IF(COUNTIF($Z$28:Z43,"Femme")&lt;$AA$25,"Femme","Homme"),IF(COUNTIF($Z$28:Z43,"Homme")&lt;$Z$25,"Homme","Femme")),"")</f>
        <v/>
      </c>
      <c r="AA44" s="96"/>
      <c r="AB44" s="95" t="str">
        <f>IF(ROWS($AB$28:AB44)&lt;=$AB$25,IF(AB43="Femme",IF(COUNTIF($AB$28:AB43,"Homme")&lt;$Z$25,"Homme","Femme"),IF(COUNTIF($AB$28:AB43,"Femme")&lt;$AA$25,"Femme","Homme")),"")</f>
        <v/>
      </c>
      <c r="AC44" s="2"/>
    </row>
    <row r="45" spans="8:29" x14ac:dyDescent="0.35">
      <c r="H45" s="39" t="s">
        <v>51</v>
      </c>
      <c r="I45" s="96" t="str">
        <f>IF(ROWS($I$28:I45)&lt;=$K$25,IF(I44="Homme",IF(COUNTIF($I$28:I44,"Femme")&lt;$J$25,"Femme","Homme"),IF(COUNTIF($I$28:I44,"Homme")&lt;$I$25,"Homme","Femme")),"")</f>
        <v/>
      </c>
      <c r="J45" s="37"/>
      <c r="K45" s="95" t="str">
        <f>IF(ROWS($K$28:K45)&lt;=$K$25,IF(K44="Femme",IF(COUNTIF($K$28:K44,"Homme")&lt;$I$25,"Homme","Femme"),IF(COUNTIF($K$28:K44,"Femme")&lt;$J$25,"Femme","Homme")),"")</f>
        <v/>
      </c>
      <c r="L45" s="94" t="str">
        <f>IF(ROWS($L$28:L45)&lt;=$N$25,IF(L44="Homme",IF(COUNTIF($L$28:L44,"Femme")&lt;$M$25,"Femme","Homme"),IF(COUNTIF($L$28:L44,"Homme")&lt;$L$25,"Homme","Femme")),"")</f>
        <v/>
      </c>
      <c r="M45" s="96"/>
      <c r="N45" s="95" t="str">
        <f>IF(ROWS($N$28:N45)&lt;=$N$25,IF(N44="Femme",IF(COUNTIF($N$28:N44,"Homme")&lt;$L$25,"Homme","Femme"),IF(COUNTIF($N$28:N44,"Femme")&lt;$M$25,"Femme","Homme")),"")</f>
        <v/>
      </c>
      <c r="O45" s="94" t="str">
        <f>IF(ROWS($O$28:O45)&lt;=$Q$25,IF(O44="Homme",IF(COUNTIF($O$28:O44,"Femme")&lt;$P$25,"Femme","Homme"),IF(COUNTIF($O$28:O44,"Homme")&lt;$O$25,"Homme","Femme")),"")</f>
        <v/>
      </c>
      <c r="P45" s="96"/>
      <c r="Q45" s="95" t="str">
        <f>IF(ROWS($Q$28:Q45)&lt;=$Q$25,IF(Q44="Femme",IF(COUNTIF($Q$28:Q44,"Homme")&lt;$O$25,"Homme","Femme"),IF(COUNTIF($Q$28:Q44,"Femme")&lt;$P$25,"Femme","Homme")),"")</f>
        <v/>
      </c>
      <c r="R45" s="2"/>
      <c r="S45" s="39" t="s">
        <v>51</v>
      </c>
      <c r="T45" s="94" t="str">
        <f>IF(ROWS($T$28:T45)&lt;=$V$25,IF(T44="Homme",IF(COUNTIF($T$28:T44,"Femme")&lt;$U$25,"Femme","Homme"),IF(COUNTIF($T$28:T44,"Homme")&lt;$T$25,"Homme","Femme")),"")</f>
        <v/>
      </c>
      <c r="U45" s="37"/>
      <c r="V45" s="95" t="str">
        <f>IF(ROWS($V$28:V45)&lt;=$V$25,IF(V44="Femme",IF(COUNTIF($V$28:V44,"Homme")&lt;$T$25,"Homme","Femme"),IF(COUNTIF($V$28:V44,"Femme")&lt;$U$25,"Femme","Homme")),"")</f>
        <v/>
      </c>
      <c r="W45" s="94" t="str">
        <f>IF(ROWS($W$28:W45)&lt;=$Y$25,IF(W44="Homme",IF(COUNTIF($W$28:W44,"Femme")&lt;$X$25,"Femme","Homme"),IF(COUNTIF($W$28:W44,"Homme")&lt;$W$25,"Homme","Femme")),"")</f>
        <v/>
      </c>
      <c r="X45" s="96"/>
      <c r="Y45" s="95" t="str">
        <f>IF(ROWS($Y$28:Y45)&lt;=$Y$25,IF(Y44="Femme",IF(COUNTIF($Y$28:Y44,"Homme")&lt;$W$25,"Homme","Femme"),IF(COUNTIF($Y$28:Y44,"Femme")&lt;$X$25,"Femme","Homme")),"")</f>
        <v/>
      </c>
      <c r="Z45" s="94" t="str">
        <f>IF(ROWS($Z$28:Z45)&lt;=$AB$25,IF(Z44="Homme",IF(COUNTIF($Z$28:Z44,"Femme")&lt;$AA$25,"Femme","Homme"),IF(COUNTIF($Z$28:Z44,"Homme")&lt;$Z$25,"Homme","Femme")),"")</f>
        <v/>
      </c>
      <c r="AA45" s="96"/>
      <c r="AB45" s="95" t="str">
        <f>IF(ROWS($AB$28:AB45)&lt;=$AB$25,IF(AB44="Femme",IF(COUNTIF($AB$28:AB44,"Homme")&lt;$Z$25,"Homme","Femme"),IF(COUNTIF($AB$28:AB44,"Femme")&lt;$AA$25,"Femme","Homme")),"")</f>
        <v/>
      </c>
      <c r="AC45" s="2"/>
    </row>
    <row r="46" spans="8:29" x14ac:dyDescent="0.35">
      <c r="H46" s="52" t="s">
        <v>52</v>
      </c>
      <c r="I46" s="96" t="str">
        <f>IF(ROWS($I$28:I46)&lt;=$K$25,IF(I45="Homme",IF(COUNTIF($I$28:I45,"Femme")&lt;$J$25,"Femme","Homme"),IF(COUNTIF($I$28:I45,"Homme")&lt;$I$25,"Homme","Femme")),"")</f>
        <v/>
      </c>
      <c r="J46" s="37"/>
      <c r="K46" s="95" t="str">
        <f>IF(ROWS($K$28:K46)&lt;=$K$25,IF(K45="Femme",IF(COUNTIF($K$28:K45,"Homme")&lt;$I$25,"Homme","Femme"),IF(COUNTIF($K$28:K45,"Femme")&lt;$J$25,"Femme","Homme")),"")</f>
        <v/>
      </c>
      <c r="L46" s="94" t="str">
        <f>IF(ROWS($L$28:L46)&lt;=$N$25,IF(L45="Homme",IF(COUNTIF($L$28:L45,"Femme")&lt;$M$25,"Femme","Homme"),IF(COUNTIF($L$28:L45,"Homme")&lt;$L$25,"Homme","Femme")),"")</f>
        <v/>
      </c>
      <c r="M46" s="96"/>
      <c r="N46" s="95" t="str">
        <f>IF(ROWS($N$28:N46)&lt;=$N$25,IF(N45="Femme",IF(COUNTIF($N$28:N45,"Homme")&lt;$L$25,"Homme","Femme"),IF(COUNTIF($N$28:N45,"Femme")&lt;$M$25,"Femme","Homme")),"")</f>
        <v/>
      </c>
      <c r="O46" s="94" t="str">
        <f>IF(ROWS($O$28:O46)&lt;=$Q$25,IF(O45="Homme",IF(COUNTIF($O$28:O45,"Femme")&lt;$P$25,"Femme","Homme"),IF(COUNTIF($O$28:O45,"Homme")&lt;$O$25,"Homme","Femme")),"")</f>
        <v/>
      </c>
      <c r="P46" s="96"/>
      <c r="Q46" s="102" t="str">
        <f>IF(ROWS($Q$28:Q46)&lt;=$Q$25,IF(Q45="Femme",IF(COUNTIF($Q$28:Q45,"Homme")&lt;$O$25,"Homme","Femme"),IF(COUNTIF($Q$28:Q45,"Femme")&lt;$P$25,"Femme","Homme")),"")</f>
        <v/>
      </c>
      <c r="R46" s="53"/>
      <c r="S46" s="52" t="s">
        <v>52</v>
      </c>
      <c r="T46" s="94" t="str">
        <f>IF(ROWS($T$28:T46)&lt;=$V$25,IF(T45="Homme",IF(COUNTIF($T$28:T45,"Femme")&lt;$U$25,"Femme","Homme"),IF(COUNTIF($T$28:T45,"Homme")&lt;$T$25,"Homme","Femme")),"")</f>
        <v/>
      </c>
      <c r="U46" s="37"/>
      <c r="V46" s="95" t="str">
        <f>IF(ROWS($V$28:V46)&lt;=$V$25,IF(V45="Femme",IF(COUNTIF($V$28:V45,"Homme")&lt;$T$25,"Homme","Femme"),IF(COUNTIF($V$28:V45,"Femme")&lt;$U$25,"Femme","Homme")),"")</f>
        <v/>
      </c>
      <c r="W46" s="94" t="str">
        <f>IF(ROWS($W$28:W46)&lt;=$Y$25,IF(W45="Homme",IF(COUNTIF($W$28:W45,"Femme")&lt;$X$25,"Femme","Homme"),IF(COUNTIF($W$28:W45,"Homme")&lt;$W$25,"Homme","Femme")),"")</f>
        <v/>
      </c>
      <c r="X46" s="96"/>
      <c r="Y46" s="95" t="str">
        <f>IF(ROWS($Y$28:Y46)&lt;=$Y$25,IF(Y45="Femme",IF(COUNTIF($Y$28:Y45,"Homme")&lt;$W$25,"Homme","Femme"),IF(COUNTIF($Y$28:Y45,"Femme")&lt;$X$25,"Femme","Homme")),"")</f>
        <v/>
      </c>
      <c r="Z46" s="94" t="str">
        <f>IF(ROWS($Z$28:Z46)&lt;=$AB$25,IF(Z45="Homme",IF(COUNTIF($Z$28:Z45,"Femme")&lt;$AA$25,"Femme","Homme"),IF(COUNTIF($Z$28:Z45,"Homme")&lt;$Z$25,"Homme","Femme")),"")</f>
        <v/>
      </c>
      <c r="AA46" s="96"/>
      <c r="AB46" s="95" t="str">
        <f>IF(ROWS($AB$28:AB46)&lt;=$AB$25,IF(AB45="Femme",IF(COUNTIF($AB$28:AB45,"Homme")&lt;$Z$25,"Homme","Femme"),IF(COUNTIF($AB$28:AB45,"Femme")&lt;$AA$25,"Femme","Homme")),"")</f>
        <v/>
      </c>
      <c r="AC46" s="2"/>
    </row>
    <row r="47" spans="8:29" ht="15" thickBot="1" x14ac:dyDescent="0.4">
      <c r="H47" s="41" t="s">
        <v>53</v>
      </c>
      <c r="I47" s="96" t="str">
        <f>IF(ROWS($I$28:I47)&lt;=$K$25,IF(I46="Homme",IF(COUNTIF($I$28:I46,"Femme")&lt;$J$25,"Femme","Homme"),IF(COUNTIF($I$28:I46,"Homme")&lt;$I$25,"Homme","Femme")),"")</f>
        <v/>
      </c>
      <c r="J47" s="37"/>
      <c r="K47" s="95" t="str">
        <f>IF(ROWS($K$28:K47)&lt;=$K$25,IF(K46="Femme",IF(COUNTIF($K$28:K46,"Homme")&lt;$I$25,"Homme","Femme"),IF(COUNTIF($K$28:K46,"Femme")&lt;$J$25,"Femme","Homme")),"")</f>
        <v/>
      </c>
      <c r="L47" s="94" t="str">
        <f>IF(ROWS($L$28:L47)&lt;=$N$25,IF(L46="Homme",IF(COUNTIF($L$28:L46,"Femme")&lt;$M$25,"Femme","Homme"),IF(COUNTIF($L$28:L46,"Homme")&lt;$L$25,"Homme","Femme")),"")</f>
        <v/>
      </c>
      <c r="M47" s="96"/>
      <c r="N47" s="95" t="str">
        <f>IF(ROWS($N$28:N47)&lt;=$N$25,IF(N46="Femme",IF(COUNTIF($N$28:N46,"Homme")&lt;$L$25,"Homme","Femme"),IF(COUNTIF($N$28:N46,"Femme")&lt;$M$25,"Femme","Homme")),"")</f>
        <v/>
      </c>
      <c r="O47" s="94" t="str">
        <f>IF(ROWS($O$28:O47)&lt;=$Q$25,IF(O46="Homme",IF(COUNTIF($O$28:O46,"Femme")&lt;$P$25,"Femme","Homme"),IF(COUNTIF($O$28:O46,"Homme")&lt;$O$25,"Homme","Femme")),"")</f>
        <v/>
      </c>
      <c r="P47" s="96"/>
      <c r="Q47" s="95" t="str">
        <f>IF(ROWS($Q$28:Q47)&lt;=$Q$25,IF(Q46="Femme",IF(COUNTIF($Q$28:Q46,"Homme")&lt;$O$25,"Homme","Femme"),IF(COUNTIF($Q$28:Q46,"Femme")&lt;$P$25,"Femme","Homme")),"")</f>
        <v/>
      </c>
      <c r="R47" s="2"/>
      <c r="S47" s="41" t="s">
        <v>53</v>
      </c>
      <c r="T47" s="94" t="str">
        <f>IF(ROWS($T$28:T47)&lt;=$V$25,IF(T46="Homme",IF(COUNTIF($T$28:T46,"Femme")&lt;$U$25,"Femme","Homme"),IF(COUNTIF($T$28:T46,"Homme")&lt;$T$25,"Homme","Femme")),"")</f>
        <v/>
      </c>
      <c r="U47" s="37"/>
      <c r="V47" s="95" t="str">
        <f>IF(ROWS($V$28:V47)&lt;=$V$25,IF(V46="Femme",IF(COUNTIF($V$28:V46,"Homme")&lt;$T$25,"Homme","Femme"),IF(COUNTIF($V$28:V46,"Femme")&lt;$U$25,"Femme","Homme")),"")</f>
        <v/>
      </c>
      <c r="W47" s="94" t="str">
        <f>IF(ROWS($W$28:W47)&lt;=$Y$25,IF(W46="Homme",IF(COUNTIF($W$28:W46,"Femme")&lt;$X$25,"Femme","Homme"),IF(COUNTIF($W$28:W46,"Homme")&lt;$W$25,"Homme","Femme")),"")</f>
        <v/>
      </c>
      <c r="X47" s="96"/>
      <c r="Y47" s="95" t="str">
        <f>IF(ROWS($Y$28:Y47)&lt;=$Y$25,IF(Y46="Femme",IF(COUNTIF($Y$28:Y46,"Homme")&lt;$W$25,"Homme","Femme"),IF(COUNTIF($Y$28:Y46,"Femme")&lt;$X$25,"Femme","Homme")),"")</f>
        <v/>
      </c>
      <c r="Z47" s="94" t="str">
        <f>IF(ROWS($Z$28:Z47)&lt;=$AB$25,IF(Z46="Homme",IF(COUNTIF($Z$28:Z46,"Femme")&lt;$AA$25,"Femme","Homme"),IF(COUNTIF($Z$28:Z46,"Homme")&lt;$Z$25,"Homme","Femme")),"")</f>
        <v/>
      </c>
      <c r="AA47" s="96"/>
      <c r="AB47" s="95" t="str">
        <f>IF(ROWS($AB$28:AB47)&lt;=$AB$25,IF(AB46="Femme",IF(COUNTIF($AB$28:AB46,"Homme")&lt;$Z$25,"Homme","Femme"),IF(COUNTIF($AB$28:AB46,"Femme")&lt;$AA$25,"Femme","Homme")),"")</f>
        <v/>
      </c>
      <c r="AC47" s="2"/>
    </row>
    <row r="48" spans="8:29" ht="15" thickBot="1" x14ac:dyDescent="0.4">
      <c r="H48" s="2"/>
      <c r="I48" s="94" t="str">
        <f>IF(ROWS($I$28:I48)&lt;=$K$25,IF(I47="Homme",IF(COUNTIF($I$28:I47,"Femme")&lt;$J$25,"Femme","Homme"),IF(COUNTIF($I$28:I47,"Homme")&lt;$I$25,"Homme","Femme")),"")</f>
        <v/>
      </c>
      <c r="J48" s="37"/>
      <c r="K48" s="95" t="str">
        <f>IF(ROWS($K$28:K48)&lt;=$K$25,IF(K47="Femme",IF(COUNTIF($K$28:K47,"Homme")&lt;$I$25,"Homme","Femme"),IF(COUNTIF($K$28:K47,"Femme")&lt;$J$25,"Femme","Homme")),"")</f>
        <v/>
      </c>
      <c r="L48" s="94" t="str">
        <f>IF(ROWS($L$28:L48)&lt;=$N$25,IF(L47="Homme",IF(COUNTIF($L$28:L47,"Femme")&lt;$M$25,"Femme","Homme"),IF(COUNTIF($L$28:L47,"Homme")&lt;$L$25,"Homme","Femme")),"")</f>
        <v/>
      </c>
      <c r="M48" s="96"/>
      <c r="N48" s="95" t="str">
        <f>IF(ROWS($N$28:N48)&lt;=$N$25,IF(N47="Femme",IF(COUNTIF($N$28:N47,"Homme")&lt;$L$25,"Homme","Femme"),IF(COUNTIF($N$28:N47,"Femme")&lt;$M$25,"Femme","Homme")),"")</f>
        <v/>
      </c>
      <c r="O48" s="94" t="str">
        <f>IF(ROWS($O$28:O48)&lt;=$Q$25,IF(O47="Homme",IF(COUNTIF($O$28:O47,"Femme")&lt;$P$25,"Femme","Homme"),IF(COUNTIF($O$28:O47,"Homme")&lt;$O$25,"Homme","Femme")),"")</f>
        <v/>
      </c>
      <c r="P48" s="96"/>
      <c r="Q48" s="95" t="str">
        <f>IF(ROWS($Q$28:Q48)&lt;=$Q$25,IF(Q47="Femme",IF(COUNTIF($Q$28:Q47,"Homme")&lt;$O$25,"Homme","Femme"),IF(COUNTIF($Q$28:Q47,"Femme")&lt;$P$25,"Femme","Homme")),"")</f>
        <v/>
      </c>
      <c r="R48" s="2"/>
      <c r="S48" s="2"/>
      <c r="T48" s="94" t="str">
        <f>IF(ROWS($T$28:T48)&lt;=$V$25,IF(T47="Homme",IF(COUNTIF($T$28:T47,"Femme")&lt;$U$25,"Femme","Homme"),IF(COUNTIF($T$28:T47,"Homme")&lt;$T$25,"Homme","Femme")),"")</f>
        <v/>
      </c>
      <c r="U48" s="37"/>
      <c r="V48" s="95" t="str">
        <f>IF(ROWS($V$28:V48)&lt;=$V$25,IF(V47="Femme",IF(COUNTIF($V$28:V47,"Homme")&lt;$T$25,"Homme","Femme"),IF(COUNTIF($V$28:V47,"Femme")&lt;$U$25,"Femme","Homme")),"")</f>
        <v/>
      </c>
      <c r="W48" s="94" t="str">
        <f>IF(ROWS($W$28:W48)&lt;=$Y$25,IF(W47="Homme",IF(COUNTIF($W$28:W47,"Femme")&lt;$X$25,"Femme","Homme"),IF(COUNTIF($W$28:W47,"Homme")&lt;$W$25,"Homme","Femme")),"")</f>
        <v/>
      </c>
      <c r="X48" s="96"/>
      <c r="Y48" s="95" t="str">
        <f>IF(ROWS($Y$28:Y48)&lt;=$Y$25,IF(Y47="Femme",IF(COUNTIF($Y$28:Y47,"Homme")&lt;$W$25,"Homme","Femme"),IF(COUNTIF($Y$28:Y47,"Femme")&lt;$X$25,"Femme","Homme")),"")</f>
        <v/>
      </c>
      <c r="Z48" s="94" t="str">
        <f>IF(ROWS($Z$28:Z48)&lt;=$AB$25,IF(Z47="Homme",IF(COUNTIF($Z$28:Z47,"Femme")&lt;$AA$25,"Femme","Homme"),IF(COUNTIF($Z$28:Z47,"Homme")&lt;$Z$25,"Homme","Femme")),"")</f>
        <v/>
      </c>
      <c r="AA48" s="96"/>
      <c r="AB48" s="95" t="str">
        <f>IF(ROWS($AB$28:AB48)&lt;=$AB$25,IF(AB47="Femme",IF(COUNTIF($AB$28:AB47,"Homme")&lt;$Z$25,"Homme","Femme"),IF(COUNTIF($AB$28:AB47,"Femme")&lt;$AA$25,"Femme","Homme")),"")</f>
        <v/>
      </c>
      <c r="AC48" s="2"/>
    </row>
    <row r="49" spans="8:29" x14ac:dyDescent="0.35">
      <c r="H49" s="2"/>
      <c r="I49" s="94" t="str">
        <f>IF(ROWS($I$28:I49)&lt;=$K$25,IF(I48="Homme",IF(COUNTIF($I$28:I48,"Femme")&lt;$J$25,"Femme","Homme"),IF(COUNTIF($I$28:I48,"Homme")&lt;$I$25,"Homme","Femme")),"")</f>
        <v/>
      </c>
      <c r="J49" s="37"/>
      <c r="K49" s="95" t="str">
        <f>IF(ROWS($K$28:K49)&lt;=$K$25,IF(K48="Femme",IF(COUNTIF($K$28:K48,"Homme")&lt;$I$25,"Homme","Femme"),IF(COUNTIF($K$28:K48,"Femme")&lt;$J$25,"Femme","Homme")),"")</f>
        <v/>
      </c>
      <c r="L49" s="94" t="str">
        <f>IF(ROWS($L$28:L49)&lt;=$N$25,IF(L48="Homme",IF(COUNTIF($L$28:L48,"Femme")&lt;$M$25,"Femme","Homme"),IF(COUNTIF($L$28:L48,"Homme")&lt;$L$25,"Homme","Femme")),"")</f>
        <v/>
      </c>
      <c r="M49" s="96"/>
      <c r="N49" s="95" t="str">
        <f>IF(ROWS($N$28:N49)&lt;=$N$25,IF(N48="Femme",IF(COUNTIF($N$28:N48,"Homme")&lt;$L$25,"Homme","Femme"),IF(COUNTIF($N$28:N48,"Femme")&lt;$M$25,"Femme","Homme")),"")</f>
        <v/>
      </c>
      <c r="O49" s="94" t="str">
        <f>IF(ROWS($O$28:O49)&lt;=$Q$25,IF(O48="Homme",IF(COUNTIF($O$28:O48,"Femme")&lt;$P$25,"Femme","Homme"),IF(COUNTIF($O$28:O48,"Homme")&lt;$O$25,"Homme","Femme")),"")</f>
        <v/>
      </c>
      <c r="P49" s="96"/>
      <c r="Q49" s="95" t="str">
        <f>IF(ROWS($Q$28:Q49)&lt;=$Q$25,IF(Q48="Femme",IF(COUNTIF($Q$28:Q48,"Homme")&lt;$O$25,"Homme","Femme"),IF(COUNTIF($Q$28:Q48,"Femme")&lt;$P$25,"Femme","Homme")),"")</f>
        <v/>
      </c>
      <c r="R49" s="2"/>
      <c r="S49" s="39" t="s">
        <v>54</v>
      </c>
      <c r="T49" s="94" t="str">
        <f>IF(ROWS($T$28:T49)&lt;=$V$25,IF(T48="Homme",IF(COUNTIF($T$28:T48,"Femme")&lt;$U$25,"Femme","Homme"),IF(COUNTIF($T$28:T48,"Homme")&lt;$T$25,"Homme","Femme")),"")</f>
        <v/>
      </c>
      <c r="U49" s="37"/>
      <c r="V49" s="95" t="str">
        <f>IF(ROWS($V$28:V49)&lt;=$V$25,IF(V48="Femme",IF(COUNTIF($V$28:V48,"Homme")&lt;$T$25,"Homme","Femme"),IF(COUNTIF($V$28:V48,"Femme")&lt;$U$25,"Femme","Homme")),"")</f>
        <v/>
      </c>
      <c r="W49" s="94" t="str">
        <f>IF(ROWS($W$28:W49)&lt;=$Y$25,IF(W48="Homme",IF(COUNTIF($W$28:W48,"Femme")&lt;$X$25,"Femme","Homme"),IF(COUNTIF($W$28:W48,"Homme")&lt;$W$25,"Homme","Femme")),"")</f>
        <v/>
      </c>
      <c r="X49" s="96"/>
      <c r="Y49" s="95" t="str">
        <f>IF(ROWS($Y$28:Y49)&lt;=$Y$25,IF(Y48="Femme",IF(COUNTIF($Y$28:Y48,"Homme")&lt;$W$25,"Homme","Femme"),IF(COUNTIF($Y$28:Y48,"Femme")&lt;$X$25,"Femme","Homme")),"")</f>
        <v/>
      </c>
      <c r="Z49" s="94" t="str">
        <f>IF(ROWS($Z$28:Z49)&lt;=$AB$25,IF(Z48="Homme",IF(COUNTIF($Z$28:Z48,"Femme")&lt;$AA$25,"Femme","Homme"),IF(COUNTIF($Z$28:Z48,"Homme")&lt;$Z$25,"Homme","Femme")),"")</f>
        <v/>
      </c>
      <c r="AA49" s="96"/>
      <c r="AB49" s="95" t="str">
        <f>IF(ROWS($AB$28:AB49)&lt;=$AB$25,IF(AB48="Femme",IF(COUNTIF($AB$28:AB48,"Homme")&lt;$Z$25,"Homme","Femme"),IF(COUNTIF($AB$28:AB48,"Femme")&lt;$AA$25,"Femme","Homme")),"")</f>
        <v/>
      </c>
      <c r="AC49" s="2"/>
    </row>
    <row r="50" spans="8:29" x14ac:dyDescent="0.35">
      <c r="H50" s="2"/>
      <c r="I50" s="94" t="str">
        <f>IF(ROWS($I$28:I50)&lt;=$K$25,IF(I49="Homme",IF(COUNTIF($I$28:I49,"Femme")&lt;$J$25,"Femme","Homme"),IF(COUNTIF($I$28:I49,"Homme")&lt;$I$25,"Homme","Femme")),"")</f>
        <v/>
      </c>
      <c r="J50" s="37"/>
      <c r="K50" s="95" t="str">
        <f>IF(ROWS($K$28:K50)&lt;=$K$25,IF(K49="Femme",IF(COUNTIF($K$28:K49,"Homme")&lt;$I$25,"Homme","Femme"),IF(COUNTIF($K$28:K49,"Femme")&lt;$J$25,"Femme","Homme")),"")</f>
        <v/>
      </c>
      <c r="L50" s="94" t="str">
        <f>IF(ROWS($L$28:L50)&lt;=$N$25,IF(L49="Homme",IF(COUNTIF($L$28:L49,"Femme")&lt;$M$25,"Femme","Homme"),IF(COUNTIF($L$28:L49,"Homme")&lt;$L$25,"Homme","Femme")),"")</f>
        <v/>
      </c>
      <c r="M50" s="96"/>
      <c r="N50" s="95" t="str">
        <f>IF(ROWS($N$28:N50)&lt;=$N$25,IF(N49="Femme",IF(COUNTIF($N$28:N49,"Homme")&lt;$L$25,"Homme","Femme"),IF(COUNTIF($N$28:N49,"Femme")&lt;$M$25,"Femme","Homme")),"")</f>
        <v/>
      </c>
      <c r="O50" s="94" t="str">
        <f>IF(ROWS($O$28:O50)&lt;=$Q$25,IF(O49="Homme",IF(COUNTIF($O$28:O49,"Femme")&lt;$P$25,"Femme","Homme"),IF(COUNTIF($O$28:O49,"Homme")&lt;$O$25,"Homme","Femme")),"")</f>
        <v/>
      </c>
      <c r="P50" s="96"/>
      <c r="Q50" s="95" t="str">
        <f>IF(ROWS($Q$28:Q50)&lt;=$Q$25,IF(Q49="Femme",IF(COUNTIF($Q$28:Q49,"Homme")&lt;$O$25,"Homme","Femme"),IF(COUNTIF($Q$28:Q49,"Femme")&lt;$P$25,"Femme","Homme")),"")</f>
        <v/>
      </c>
      <c r="R50" s="53"/>
      <c r="S50" s="52" t="s">
        <v>55</v>
      </c>
      <c r="T50" s="94" t="str">
        <f>IF(ROWS($T$28:T50)&lt;=$V$25,IF(T49="Homme",IF(COUNTIF($T$28:T49,"Femme")&lt;$U$25,"Femme","Homme"),IF(COUNTIF($T$28:T49,"Homme")&lt;$T$25,"Homme","Femme")),"")</f>
        <v/>
      </c>
      <c r="U50" s="37"/>
      <c r="V50" s="95" t="str">
        <f>IF(ROWS($V$28:V50)&lt;=$V$25,IF(V49="Femme",IF(COUNTIF($V$28:V49,"Homme")&lt;$T$25,"Homme","Femme"),IF(COUNTIF($V$28:V49,"Femme")&lt;$U$25,"Femme","Homme")),"")</f>
        <v/>
      </c>
      <c r="W50" s="94" t="str">
        <f>IF(ROWS($W$28:W50)&lt;=$Y$25,IF(W49="Homme",IF(COUNTIF($W$28:W49,"Femme")&lt;$X$25,"Femme","Homme"),IF(COUNTIF($W$28:W49,"Homme")&lt;$W$25,"Homme","Femme")),"")</f>
        <v/>
      </c>
      <c r="X50" s="96"/>
      <c r="Y50" s="95" t="str">
        <f>IF(ROWS($Y$28:Y50)&lt;=$Y$25,IF(Y49="Femme",IF(COUNTIF($Y$28:Y49,"Homme")&lt;$W$25,"Homme","Femme"),IF(COUNTIF($Y$28:Y49,"Femme")&lt;$X$25,"Femme","Homme")),"")</f>
        <v/>
      </c>
      <c r="Z50" s="94" t="str">
        <f>IF(ROWS($Z$28:Z50)&lt;=$AB$25,IF(Z49="Homme",IF(COUNTIF($Z$28:Z49,"Femme")&lt;$AA$25,"Femme","Homme"),IF(COUNTIF($Z$28:Z49,"Homme")&lt;$Z$25,"Homme","Femme")),"")</f>
        <v/>
      </c>
      <c r="AA50" s="96"/>
      <c r="AB50" s="95" t="str">
        <f>IF(ROWS($AB$28:AB50)&lt;=$AB$25,IF(AB49="Femme",IF(COUNTIF($AB$28:AB49,"Homme")&lt;$Z$25,"Homme","Femme"),IF(COUNTIF($AB$28:AB49,"Femme")&lt;$AA$25,"Femme","Homme")),"")</f>
        <v/>
      </c>
      <c r="AC50" s="2"/>
    </row>
    <row r="51" spans="8:29" ht="15" thickBot="1" x14ac:dyDescent="0.4">
      <c r="H51" s="2"/>
      <c r="I51" s="94" t="str">
        <f>IF(ROWS($I$28:I51)&lt;=$K$25,IF(I50="Homme",IF(COUNTIF($I$28:I50,"Femme")&lt;$J$25,"Femme","Homme"),IF(COUNTIF($I$28:I50,"Homme")&lt;$I$25,"Homme","Femme")),"")</f>
        <v/>
      </c>
      <c r="J51" s="37"/>
      <c r="K51" s="95" t="str">
        <f>IF(ROWS($K$28:K51)&lt;=$K$25,IF(K50="Femme",IF(COUNTIF($K$28:K50,"Homme")&lt;$I$25,"Homme","Femme"),IF(COUNTIF($K$28:K50,"Femme")&lt;$J$25,"Femme","Homme")),"")</f>
        <v/>
      </c>
      <c r="L51" s="94" t="str">
        <f>IF(ROWS($L$28:L51)&lt;=$N$25,IF(L50="Homme",IF(COUNTIF($L$28:L50,"Femme")&lt;$M$25,"Femme","Homme"),IF(COUNTIF($L$28:L50,"Homme")&lt;$L$25,"Homme","Femme")),"")</f>
        <v/>
      </c>
      <c r="M51" s="96"/>
      <c r="N51" s="95" t="str">
        <f>IF(ROWS($N$28:N51)&lt;=$N$25,IF(N50="Femme",IF(COUNTIF($N$28:N50,"Homme")&lt;$L$25,"Homme","Femme"),IF(COUNTIF($N$28:N50,"Femme")&lt;$M$25,"Femme","Homme")),"")</f>
        <v/>
      </c>
      <c r="O51" s="94" t="str">
        <f>IF(ROWS($O$28:O51)&lt;=$Q$25,IF(O50="Homme",IF(COUNTIF($O$28:O50,"Femme")&lt;$P$25,"Femme","Homme"),IF(COUNTIF($O$28:O50,"Homme")&lt;$O$25,"Homme","Femme")),"")</f>
        <v/>
      </c>
      <c r="P51" s="96"/>
      <c r="Q51" s="95" t="str">
        <f>IF(ROWS($Q$28:Q51)&lt;=$Q$25,IF(Q50="Femme",IF(COUNTIF($Q$28:Q50,"Homme")&lt;$O$25,"Homme","Femme"),IF(COUNTIF($Q$28:Q50,"Femme")&lt;$P$25,"Femme","Homme")),"")</f>
        <v/>
      </c>
      <c r="R51" s="53"/>
      <c r="S51" s="41" t="s">
        <v>56</v>
      </c>
      <c r="T51" s="94" t="str">
        <f>IF(ROWS($T$28:T51)&lt;=$V$25,IF(T50="Homme",IF(COUNTIF($T$28:T50,"Femme")&lt;$U$25,"Femme","Homme"),IF(COUNTIF($T$28:T50,"Homme")&lt;$T$25,"Homme","Femme")),"")</f>
        <v/>
      </c>
      <c r="U51" s="37"/>
      <c r="V51" s="95" t="str">
        <f>IF(ROWS($V$28:V51)&lt;=$V$25,IF(V50="Femme",IF(COUNTIF($V$28:V50,"Homme")&lt;$T$25,"Homme","Femme"),IF(COUNTIF($V$28:V50,"Femme")&lt;$U$25,"Femme","Homme")),"")</f>
        <v/>
      </c>
      <c r="W51" s="94" t="str">
        <f>IF(ROWS($W$28:W51)&lt;=$Y$25,IF(W50="Homme",IF(COUNTIF($W$28:W50,"Femme")&lt;$X$25,"Femme","Homme"),IF(COUNTIF($W$28:W50,"Homme")&lt;$W$25,"Homme","Femme")),"")</f>
        <v/>
      </c>
      <c r="X51" s="96"/>
      <c r="Y51" s="95" t="str">
        <f>IF(ROWS($Y$28:Y51)&lt;=$Y$25,IF(Y50="Femme",IF(COUNTIF($Y$28:Y50,"Homme")&lt;$W$25,"Homme","Femme"),IF(COUNTIF($Y$28:Y50,"Femme")&lt;$X$25,"Femme","Homme")),"")</f>
        <v/>
      </c>
      <c r="Z51" s="94" t="str">
        <f>IF(ROWS($Z$28:Z51)&lt;=$AB$25,IF(Z50="Homme",IF(COUNTIF($Z$28:Z50,"Femme")&lt;$AA$25,"Femme","Homme"),IF(COUNTIF($Z$28:Z50,"Homme")&lt;$Z$25,"Homme","Femme")),"")</f>
        <v/>
      </c>
      <c r="AA51" s="96"/>
      <c r="AB51" s="95" t="str">
        <f>IF(ROWS($AB$28:AB51)&lt;=$AB$25,IF(AB50="Femme",IF(COUNTIF($AB$28:AB50,"Homme")&lt;$Z$25,"Homme","Femme"),IF(COUNTIF($AB$28:AB50,"Femme")&lt;$AA$25,"Femme","Homme")),"")</f>
        <v/>
      </c>
      <c r="AC51" s="2"/>
    </row>
    <row r="52" spans="8:29" x14ac:dyDescent="0.35">
      <c r="H52" s="2"/>
      <c r="I52" s="94" t="str">
        <f>IF(ROWS($I$28:I52)&lt;=$K$25,IF(I51="Homme",IF(COUNTIF($I$28:I51,"Femme")&lt;$J$25,"Femme","Homme"),IF(COUNTIF($I$28:I51,"Homme")&lt;$I$25,"Homme","Femme")),"")</f>
        <v/>
      </c>
      <c r="J52" s="37"/>
      <c r="K52" s="95" t="str">
        <f>IF(ROWS($K$28:K52)&lt;=$K$25,IF(K51="Femme",IF(COUNTIF($K$28:K51,"Homme")&lt;$I$25,"Homme","Femme"),IF(COUNTIF($K$28:K51,"Femme")&lt;$J$25,"Femme","Homme")),"")</f>
        <v/>
      </c>
      <c r="L52" s="94" t="str">
        <f>IF(ROWS($L$28:L52)&lt;=$N$25,IF(L51="Homme",IF(COUNTIF($L$28:L51,"Femme")&lt;$M$25,"Femme","Homme"),IF(COUNTIF($L$28:L51,"Homme")&lt;$L$25,"Homme","Femme")),"")</f>
        <v/>
      </c>
      <c r="M52" s="96"/>
      <c r="N52" s="95" t="str">
        <f>IF(ROWS($N$28:N52)&lt;=$N$25,IF(N51="Femme",IF(COUNTIF($N$28:N51,"Homme")&lt;$L$25,"Homme","Femme"),IF(COUNTIF($N$28:N51,"Femme")&lt;$M$25,"Femme","Homme")),"")</f>
        <v/>
      </c>
      <c r="O52" s="94" t="str">
        <f>IF(ROWS($O$28:O52)&lt;=$Q$25,IF(O51="Homme",IF(COUNTIF($O$28:O51,"Femme")&lt;$P$25,"Femme","Homme"),IF(COUNTIF($O$28:O51,"Homme")&lt;$O$25,"Homme","Femme")),"")</f>
        <v/>
      </c>
      <c r="P52" s="96"/>
      <c r="Q52" s="95" t="str">
        <f>IF(ROWS($Q$28:Q52)&lt;=$Q$25,IF(Q51="Femme",IF(COUNTIF($Q$28:Q51,"Homme")&lt;$O$25,"Homme","Femme"),IF(COUNTIF($Q$28:Q51,"Femme")&lt;$P$25,"Femme","Homme")),"")</f>
        <v/>
      </c>
      <c r="R52" s="2"/>
      <c r="S52" s="2"/>
      <c r="T52" s="94" t="str">
        <f>IF(ROWS($T$28:T52)&lt;=$V$25,IF(T51="Homme",IF(COUNTIF($T$28:T51,"Femme")&lt;$U$25,"Femme","Homme"),IF(COUNTIF($T$28:T51,"Homme")&lt;$T$25,"Homme","Femme")),"")</f>
        <v/>
      </c>
      <c r="U52" s="37"/>
      <c r="V52" s="95" t="str">
        <f>IF(ROWS($V$28:V52)&lt;=$V$25,IF(V51="Femme",IF(COUNTIF($V$28:V51,"Homme")&lt;$T$25,"Homme","Femme"),IF(COUNTIF($V$28:V51,"Femme")&lt;$U$25,"Femme","Homme")),"")</f>
        <v/>
      </c>
      <c r="W52" s="94" t="str">
        <f>IF(ROWS($W$28:W52)&lt;=$Y$25,IF(W51="Homme",IF(COUNTIF($W$28:W51,"Femme")&lt;$X$25,"Femme","Homme"),IF(COUNTIF($W$28:W51,"Homme")&lt;$W$25,"Homme","Femme")),"")</f>
        <v/>
      </c>
      <c r="X52" s="96"/>
      <c r="Y52" s="95" t="str">
        <f>IF(ROWS($Y$28:Y52)&lt;=$Y$25,IF(Y51="Femme",IF(COUNTIF($Y$28:Y51,"Homme")&lt;$W$25,"Homme","Femme"),IF(COUNTIF($Y$28:Y51,"Femme")&lt;$X$25,"Femme","Homme")),"")</f>
        <v/>
      </c>
      <c r="Z52" s="94" t="str">
        <f>IF(ROWS($Z$28:Z52)&lt;=$AB$25,IF(Z51="Homme",IF(COUNTIF($Z$28:Z51,"Femme")&lt;$AA$25,"Femme","Homme"),IF(COUNTIF($Z$28:Z51,"Homme")&lt;$Z$25,"Homme","Femme")),"")</f>
        <v/>
      </c>
      <c r="AA52" s="96"/>
      <c r="AB52" s="95" t="str">
        <f>IF(ROWS($AB$28:AB52)&lt;=$AB$25,IF(AB51="Femme",IF(COUNTIF($AB$28:AB51,"Homme")&lt;$Z$25,"Homme","Femme"),IF(COUNTIF($AB$28:AB51,"Femme")&lt;$AA$25,"Femme","Homme")),"")</f>
        <v/>
      </c>
      <c r="AC52" s="2"/>
    </row>
    <row r="53" spans="8:29" x14ac:dyDescent="0.35">
      <c r="H53" s="2"/>
      <c r="I53" s="94" t="str">
        <f>IF(ROWS($I$28:I53)&lt;=$K$25,IF(I52="Homme",IF(COUNTIF($I$28:I52,"Femme")&lt;$J$25,"Femme","Homme"),IF(COUNTIF($I$28:I52,"Homme")&lt;$I$25,"Homme","Femme")),"")</f>
        <v/>
      </c>
      <c r="J53" s="37"/>
      <c r="K53" s="95" t="str">
        <f>IF(ROWS($K$28:K53)&lt;=$K$25,IF(K52="Femme",IF(COUNTIF($K$28:K52,"Homme")&lt;$I$25,"Homme","Femme"),IF(COUNTIF($K$28:K52,"Femme")&lt;$J$25,"Femme","Homme")),"")</f>
        <v/>
      </c>
      <c r="L53" s="94" t="str">
        <f>IF(ROWS($L$28:L53)&lt;=$N$25,IF(L52="Homme",IF(COUNTIF($L$28:L52,"Femme")&lt;$M$25,"Femme","Homme"),IF(COUNTIF($L$28:L52,"Homme")&lt;$L$25,"Homme","Femme")),"")</f>
        <v/>
      </c>
      <c r="M53" s="96"/>
      <c r="N53" s="95" t="str">
        <f>IF(ROWS($N$28:N53)&lt;=$N$25,IF(N52="Femme",IF(COUNTIF($N$28:N52,"Homme")&lt;$L$25,"Homme","Femme"),IF(COUNTIF($N$28:N52,"Femme")&lt;$M$25,"Femme","Homme")),"")</f>
        <v/>
      </c>
      <c r="O53" s="94" t="str">
        <f>IF(ROWS($O$28:O53)&lt;=$Q$25,IF(O52="Homme",IF(COUNTIF($O$28:O52,"Femme")&lt;$P$25,"Femme","Homme"),IF(COUNTIF($O$28:O52,"Homme")&lt;$O$25,"Homme","Femme")),"")</f>
        <v/>
      </c>
      <c r="P53" s="96"/>
      <c r="Q53" s="95" t="str">
        <f>IF(ROWS($Q$28:Q53)&lt;=$Q$25,IF(Q52="Femme",IF(COUNTIF($Q$28:Q52,"Homme")&lt;$O$25,"Homme","Femme"),IF(COUNTIF($Q$28:Q52,"Femme")&lt;$P$25,"Femme","Homme")),"")</f>
        <v/>
      </c>
      <c r="R53" s="2"/>
      <c r="S53" s="2"/>
      <c r="T53" s="94" t="str">
        <f>IF(ROWS($T$28:T53)&lt;=$V$25,IF(T52="Homme",IF(COUNTIF($T$28:T52,"Femme")&lt;$U$25,"Femme","Homme"),IF(COUNTIF($T$28:T52,"Homme")&lt;$T$25,"Homme","Femme")),"")</f>
        <v/>
      </c>
      <c r="U53" s="37"/>
      <c r="V53" s="95" t="str">
        <f>IF(ROWS($V$28:V53)&lt;=$V$25,IF(V52="Femme",IF(COUNTIF($V$28:V52,"Homme")&lt;$T$25,"Homme","Femme"),IF(COUNTIF($V$28:V52,"Femme")&lt;$U$25,"Femme","Homme")),"")</f>
        <v/>
      </c>
      <c r="W53" s="94" t="str">
        <f>IF(ROWS($W$28:W53)&lt;=$Y$25,IF(W52="Homme",IF(COUNTIF($W$28:W52,"Femme")&lt;$X$25,"Femme","Homme"),IF(COUNTIF($W$28:W52,"Homme")&lt;$W$25,"Homme","Femme")),"")</f>
        <v/>
      </c>
      <c r="X53" s="96"/>
      <c r="Y53" s="95" t="str">
        <f>IF(ROWS($Y$28:Y53)&lt;=$Y$25,IF(Y52="Femme",IF(COUNTIF($Y$28:Y52,"Homme")&lt;$W$25,"Homme","Femme"),IF(COUNTIF($Y$28:Y52,"Femme")&lt;$X$25,"Femme","Homme")),"")</f>
        <v/>
      </c>
      <c r="Z53" s="94" t="str">
        <f>IF(ROWS($Z$28:Z53)&lt;=$AB$25,IF(Z52="Homme",IF(COUNTIF($Z$28:Z52,"Femme")&lt;$AA$25,"Femme","Homme"),IF(COUNTIF($Z$28:Z52,"Homme")&lt;$Z$25,"Homme","Femme")),"")</f>
        <v/>
      </c>
      <c r="AA53" s="96"/>
      <c r="AB53" s="95" t="str">
        <f>IF(ROWS($AB$28:AB53)&lt;=$AB$25,IF(AB52="Femme",IF(COUNTIF($AB$28:AB52,"Homme")&lt;$Z$25,"Homme","Femme"),IF(COUNTIF($AB$28:AB52,"Femme")&lt;$AA$25,"Femme","Homme")),"")</f>
        <v/>
      </c>
      <c r="AC53" s="2"/>
    </row>
    <row r="54" spans="8:29" x14ac:dyDescent="0.35">
      <c r="H54" s="2"/>
      <c r="I54" s="94" t="str">
        <f>IF(ROWS($I$28:I54)&lt;=$K$25,IF(I53="Homme",IF(COUNTIF($I$28:I53,"Femme")&lt;$J$25,"Femme","Homme"),IF(COUNTIF($I$28:I53,"Homme")&lt;$I$25,"Homme","Femme")),"")</f>
        <v/>
      </c>
      <c r="J54" s="37"/>
      <c r="K54" s="95" t="str">
        <f>IF(ROWS($K$28:K54)&lt;=$K$25,IF(K53="Femme",IF(COUNTIF($K$28:K53,"Homme")&lt;$I$25,"Homme","Femme"),IF(COUNTIF($K$28:K53,"Femme")&lt;$J$25,"Femme","Homme")),"")</f>
        <v/>
      </c>
      <c r="L54" s="94" t="str">
        <f>IF(ROWS($L$28:L54)&lt;=$N$25,IF(L53="Homme",IF(COUNTIF($L$28:L53,"Femme")&lt;$M$25,"Femme","Homme"),IF(COUNTIF($L$28:L53,"Homme")&lt;$L$25,"Homme","Femme")),"")</f>
        <v/>
      </c>
      <c r="M54" s="96"/>
      <c r="N54" s="95" t="str">
        <f>IF(ROWS($N$28:N54)&lt;=$N$25,IF(N53="Femme",IF(COUNTIF($N$28:N53,"Homme")&lt;$L$25,"Homme","Femme"),IF(COUNTIF($N$28:N53,"Femme")&lt;$M$25,"Femme","Homme")),"")</f>
        <v/>
      </c>
      <c r="O54" s="94" t="str">
        <f>IF(ROWS($O$28:O54)&lt;=$Q$25,IF(O53="Homme",IF(COUNTIF($O$28:O53,"Femme")&lt;$P$25,"Femme","Homme"),IF(COUNTIF($O$28:O53,"Homme")&lt;$O$25,"Homme","Femme")),"")</f>
        <v/>
      </c>
      <c r="P54" s="96"/>
      <c r="Q54" s="95" t="str">
        <f>IF(ROWS($Q$28:Q54)&lt;=$Q$25,IF(Q53="Femme",IF(COUNTIF($Q$28:Q53,"Homme")&lt;$O$25,"Homme","Femme"),IF(COUNTIF($Q$28:Q53,"Femme")&lt;$P$25,"Femme","Homme")),"")</f>
        <v/>
      </c>
      <c r="R54" s="2"/>
      <c r="S54" s="2"/>
      <c r="T54" s="94" t="str">
        <f>IF(ROWS($T$28:T54)&lt;=$V$25,IF(T53="Homme",IF(COUNTIF($T$28:T53,"Femme")&lt;$U$25,"Femme","Homme"),IF(COUNTIF($T$28:T53,"Homme")&lt;$T$25,"Homme","Femme")),"")</f>
        <v/>
      </c>
      <c r="U54" s="37"/>
      <c r="V54" s="95" t="str">
        <f>IF(ROWS($V$28:V54)&lt;=$V$25,IF(V53="Femme",IF(COUNTIF($V$28:V53,"Homme")&lt;$T$25,"Homme","Femme"),IF(COUNTIF($V$28:V53,"Femme")&lt;$U$25,"Femme","Homme")),"")</f>
        <v/>
      </c>
      <c r="W54" s="94" t="str">
        <f>IF(ROWS($W$28:W54)&lt;=$Y$25,IF(W53="Homme",IF(COUNTIF($W$28:W53,"Femme")&lt;$X$25,"Femme","Homme"),IF(COUNTIF($W$28:W53,"Homme")&lt;$W$25,"Homme","Femme")),"")</f>
        <v/>
      </c>
      <c r="X54" s="96"/>
      <c r="Y54" s="95" t="str">
        <f>IF(ROWS($Y$28:Y54)&lt;=$Y$25,IF(Y53="Femme",IF(COUNTIF($Y$28:Y53,"Homme")&lt;$W$25,"Homme","Femme"),IF(COUNTIF($Y$28:Y53,"Femme")&lt;$X$25,"Femme","Homme")),"")</f>
        <v/>
      </c>
      <c r="Z54" s="94" t="str">
        <f>IF(ROWS($Z$28:Z54)&lt;=$AB$25,IF(Z53="Homme",IF(COUNTIF($Z$28:Z53,"Femme")&lt;$AA$25,"Femme","Homme"),IF(COUNTIF($Z$28:Z53,"Homme")&lt;$Z$25,"Homme","Femme")),"")</f>
        <v/>
      </c>
      <c r="AA54" s="96"/>
      <c r="AB54" s="95" t="str">
        <f>IF(ROWS($AB$28:AB54)&lt;=$AB$25,IF(AB53="Femme",IF(COUNTIF($AB$28:AB53,"Homme")&lt;$Z$25,"Homme","Femme"),IF(COUNTIF($AB$28:AB53,"Femme")&lt;$AA$25,"Femme","Homme")),"")</f>
        <v/>
      </c>
      <c r="AC54" s="2"/>
    </row>
    <row r="55" spans="8:29" ht="15" thickBot="1" x14ac:dyDescent="0.4">
      <c r="H55" s="2"/>
      <c r="I55" s="97"/>
      <c r="J55" s="98"/>
      <c r="K55" s="99"/>
      <c r="L55" s="100"/>
      <c r="M55" s="101"/>
      <c r="N55" s="99"/>
      <c r="O55" s="98"/>
      <c r="P55" s="98"/>
      <c r="Q55" s="103"/>
      <c r="R55" s="2"/>
      <c r="S55" s="2"/>
      <c r="T55" s="94" t="str">
        <f>IF(ROWS($T$28:T55)&lt;=$V$25,IF(T54="Homme",IF(COUNTIF($T$28:T54,"Femme")&lt;$U$25,"Femme","Homme"),IF(COUNTIF($T$28:T54,"Homme")&lt;$T$25,"Homme","Femme")),"")</f>
        <v/>
      </c>
      <c r="U55" s="37"/>
      <c r="V55" s="95" t="str">
        <f>IF(ROWS($V$28:V55)&lt;=$V$25,IF(V54="Femme",IF(COUNTIF($V$28:V54,"Homme")&lt;$T$25,"Homme","Femme"),IF(COUNTIF($V$28:V54,"Femme")&lt;$U$25,"Femme","Homme")),"")</f>
        <v/>
      </c>
      <c r="W55" s="94" t="str">
        <f>IF(ROWS($W$28:W55)&lt;=$Y$25,IF(W54="Homme",IF(COUNTIF($W$28:W54,"Femme")&lt;$X$25,"Femme","Homme"),IF(COUNTIF($W$28:W54,"Homme")&lt;$W$25,"Homme","Femme")),"")</f>
        <v/>
      </c>
      <c r="X55" s="96"/>
      <c r="Y55" s="95" t="str">
        <f>IF(ROWS($Y$28:Y55)&lt;=$Y$25,IF(Y54="Femme",IF(COUNTIF($Y$28:Y54,"Homme")&lt;$W$25,"Homme","Femme"),IF(COUNTIF($Y$28:Y54,"Femme")&lt;$X$25,"Femme","Homme")),"")</f>
        <v/>
      </c>
      <c r="Z55" s="94" t="str">
        <f>IF(ROWS($Z$28:Z55)&lt;=$AB$25,IF(Z54="Homme",IF(COUNTIF($Z$28:Z54,"Femme")&lt;$AA$25,"Femme","Homme"),IF(COUNTIF($Z$28:Z54,"Homme")&lt;$Z$25,"Homme","Femme")),"")</f>
        <v/>
      </c>
      <c r="AA55" s="37"/>
      <c r="AB55" s="95" t="str">
        <f>IF(ROWS($AB$28:AB55)&lt;=$AB$25,IF(AB54="Femme",IF(COUNTIF($AB$28:AB54,"Homme")&lt;$Z$25,"Homme","Femme"),IF(COUNTIF($AB$28:AB54,"Femme")&lt;$AA$25,"Femme","Homme")),"")</f>
        <v/>
      </c>
      <c r="AC55" s="2"/>
    </row>
    <row r="56" spans="8:29" x14ac:dyDescent="0.35"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42"/>
      <c r="U56" s="42"/>
      <c r="V56" s="42"/>
      <c r="W56" s="42"/>
      <c r="X56" s="42"/>
      <c r="Y56" s="42"/>
      <c r="Z56" s="42"/>
      <c r="AA56" s="42"/>
      <c r="AB56" s="42"/>
      <c r="AC56" s="2"/>
    </row>
    <row r="57" spans="8:29" x14ac:dyDescent="0.35">
      <c r="H57" s="2"/>
      <c r="I57" s="2"/>
      <c r="J57" s="2"/>
      <c r="K57" s="2"/>
      <c r="L57" s="2"/>
      <c r="M57" s="7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</row>
    <row r="58" spans="8:29" x14ac:dyDescent="0.35">
      <c r="H58" s="2"/>
      <c r="I58" s="2"/>
      <c r="J58" s="2"/>
      <c r="K58" s="2"/>
      <c r="L58" s="2"/>
      <c r="M58" s="7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</row>
    <row r="59" spans="8:29" x14ac:dyDescent="0.35">
      <c r="H59" s="2"/>
      <c r="I59" s="2"/>
      <c r="J59" s="2"/>
      <c r="K59" s="2"/>
      <c r="L59" s="2"/>
      <c r="M59" s="7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</row>
    <row r="60" spans="8:29" x14ac:dyDescent="0.35"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</row>
    <row r="61" spans="8:29" x14ac:dyDescent="0.35"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</row>
    <row r="62" spans="8:29" x14ac:dyDescent="0.35">
      <c r="H62" s="38" t="s">
        <v>124</v>
      </c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</row>
    <row r="63" spans="8:29" x14ac:dyDescent="0.35">
      <c r="M63"/>
    </row>
    <row r="64" spans="8:29" x14ac:dyDescent="0.35">
      <c r="M64"/>
    </row>
    <row r="65" spans="13:13" x14ac:dyDescent="0.35">
      <c r="M65"/>
    </row>
  </sheetData>
  <sheetProtection algorithmName="SHA-512" hashValue="YOeXnQrSh5R3mKOaypvSLDLKIzyMMHWo8rTxXHyBv6TsV4c7qcSQECR9yz++LltC5lbQUkQbD3HyfnsoKOXGmw==" saltValue="HQPNShjoDrRloQY/FC3NjA==" spinCount="100000" sheet="1" objects="1" scenarios="1"/>
  <mergeCells count="27">
    <mergeCell ref="W18:X18"/>
    <mergeCell ref="Z22:AB22"/>
    <mergeCell ref="T27:V27"/>
    <mergeCell ref="W27:Y27"/>
    <mergeCell ref="Z27:AB27"/>
    <mergeCell ref="T22:V22"/>
    <mergeCell ref="W22:Y22"/>
    <mergeCell ref="I27:K27"/>
    <mergeCell ref="L27:N27"/>
    <mergeCell ref="O27:Q27"/>
    <mergeCell ref="I11:K11"/>
    <mergeCell ref="L11:N11"/>
    <mergeCell ref="O11:Q11"/>
    <mergeCell ref="O22:Q22"/>
    <mergeCell ref="I17:K17"/>
    <mergeCell ref="I22:K22"/>
    <mergeCell ref="L22:N22"/>
    <mergeCell ref="L18:M18"/>
    <mergeCell ref="H5:I5"/>
    <mergeCell ref="H10:Q10"/>
    <mergeCell ref="Y17:AA17"/>
    <mergeCell ref="N3:Q3"/>
    <mergeCell ref="I3:M3"/>
    <mergeCell ref="N17:P17"/>
    <mergeCell ref="J7:K7"/>
    <mergeCell ref="J8:K8"/>
    <mergeCell ref="T17:V17"/>
  </mergeCells>
  <conditionalFormatting sqref="I28:Q54">
    <cfRule type="cellIs" dxfId="76" priority="133" operator="equal">
      <formula>"Femme"</formula>
    </cfRule>
  </conditionalFormatting>
  <conditionalFormatting sqref="U29:U54 X29:X54 T28:AB28 AA29:AA54">
    <cfRule type="cellIs" dxfId="75" priority="132" operator="equal">
      <formula>"Femme"</formula>
    </cfRule>
  </conditionalFormatting>
  <conditionalFormatting sqref="T29:T55">
    <cfRule type="cellIs" dxfId="74" priority="131" operator="equal">
      <formula>"Femme"</formula>
    </cfRule>
  </conditionalFormatting>
  <conditionalFormatting sqref="V29:V55">
    <cfRule type="cellIs" dxfId="73" priority="130" operator="equal">
      <formula>"Femme"</formula>
    </cfRule>
  </conditionalFormatting>
  <conditionalFormatting sqref="W29:W55">
    <cfRule type="cellIs" dxfId="72" priority="129" operator="equal">
      <formula>"Femme"</formula>
    </cfRule>
  </conditionalFormatting>
  <conditionalFormatting sqref="Y29:Y55">
    <cfRule type="cellIs" dxfId="71" priority="128" operator="equal">
      <formula>"Femme"</formula>
    </cfRule>
  </conditionalFormatting>
  <conditionalFormatting sqref="Z29:Z55">
    <cfRule type="cellIs" dxfId="70" priority="127" operator="equal">
      <formula>"Femme"</formula>
    </cfRule>
  </conditionalFormatting>
  <conditionalFormatting sqref="AB29:AB55">
    <cfRule type="cellIs" dxfId="69" priority="126" operator="equal">
      <formula>"Femme"</formula>
    </cfRule>
  </conditionalFormatting>
  <conditionalFormatting sqref="K24:K25">
    <cfRule type="cellIs" dxfId="68" priority="94" operator="equal">
      <formula>1</formula>
    </cfRule>
  </conditionalFormatting>
  <conditionalFormatting sqref="K24">
    <cfRule type="expression" dxfId="67" priority="123">
      <formula>IF(AND(MIN($I$24,$J$24)&gt;0,MIN($I$24,$J$24)&lt;0.5),TRUE(),FALSE())</formula>
    </cfRule>
    <cfRule type="expression" dxfId="66" priority="125">
      <formula>IF(AND(ISODD($K$24),$I$13=$J$13),TRUE(),FALSE())</formula>
    </cfRule>
  </conditionalFormatting>
  <conditionalFormatting sqref="K25">
    <cfRule type="expression" dxfId="65" priority="95">
      <formula>IF(AND(MIN($I$24,$J$24)&gt;0,MIN($I$24,$J$24)&lt;0.5),TRUE(),FALSE())</formula>
    </cfRule>
    <cfRule type="expression" dxfId="64" priority="124">
      <formula>IF(AND(ISODD($K$25),$I$13=$J$13),TRUE(),FALSE())</formula>
    </cfRule>
  </conditionalFormatting>
  <conditionalFormatting sqref="N24:N25">
    <cfRule type="cellIs" dxfId="63" priority="92" operator="equal">
      <formula>1</formula>
    </cfRule>
  </conditionalFormatting>
  <conditionalFormatting sqref="L14">
    <cfRule type="cellIs" dxfId="62" priority="115" operator="greaterThan">
      <formula>$N$25</formula>
    </cfRule>
  </conditionalFormatting>
  <conditionalFormatting sqref="N24:N25">
    <cfRule type="expression" dxfId="61" priority="114">
      <formula>IF(AND(MIN($L$24,$M$24)&gt;0,MIN($L$24,$M$24)&lt;0.5),TRUE(),FALSE())</formula>
    </cfRule>
    <cfRule type="expression" dxfId="60" priority="116">
      <formula>IF(AND(ISODD($N$24),$L$13=$M$13),TRUE(),FALSE())</formula>
    </cfRule>
  </conditionalFormatting>
  <conditionalFormatting sqref="Q24:Q25">
    <cfRule type="cellIs" dxfId="59" priority="91" operator="equal">
      <formula>1</formula>
    </cfRule>
  </conditionalFormatting>
  <conditionalFormatting sqref="Q24:Q25">
    <cfRule type="expression" dxfId="58" priority="111">
      <formula>IF(AND(MIN($O$24,$P$24)&gt;0,MIN($O$24,$P$24)&lt;0.5),TRUE(),FALSE())</formula>
    </cfRule>
    <cfRule type="expression" dxfId="57" priority="112">
      <formula>IF(AND(ISODD($Q$24),$O$13=$P$13),TRUE(),FALSE())</formula>
    </cfRule>
  </conditionalFormatting>
  <conditionalFormatting sqref="V24:V25">
    <cfRule type="cellIs" dxfId="56" priority="43" operator="equal">
      <formula>1</formula>
    </cfRule>
    <cfRule type="expression" dxfId="55" priority="106">
      <formula>IF(AND(MIN($T$24,$U$24)&gt;0,MIN($T$24,$U$24)&lt;0.5),TRUE(),FALSE())</formula>
    </cfRule>
  </conditionalFormatting>
  <conditionalFormatting sqref="Y24:Y25">
    <cfRule type="cellIs" dxfId="54" priority="45" operator="equal">
      <formula>1</formula>
    </cfRule>
    <cfRule type="expression" dxfId="53" priority="104">
      <formula>IF(AND(MIN($W$24,$X$24)&gt;0,MIN($W$24,$X$24)&lt;0.5),TRUE(),FALSE())</formula>
    </cfRule>
  </conditionalFormatting>
  <conditionalFormatting sqref="AB24:AB25">
    <cfRule type="cellIs" dxfId="52" priority="44" operator="equal">
      <formula>1</formula>
    </cfRule>
    <cfRule type="expression" dxfId="51" priority="102">
      <formula>IF(AND(MIN($Z$24,$AA$24)&gt;0,MIN($Z$24,$AA$24)&lt;0.5),TRUE(),FALSE())</formula>
    </cfRule>
  </conditionalFormatting>
  <conditionalFormatting sqref="V24:V25">
    <cfRule type="expression" dxfId="50" priority="109">
      <formula>IF(AND(ISODD($V$24),$I$13=$J$13),TRUE(),FALSE())</formula>
    </cfRule>
  </conditionalFormatting>
  <conditionalFormatting sqref="Y24:Y25">
    <cfRule type="expression" dxfId="49" priority="108">
      <formula>IF(AND(ISODD($Y$24),$L$13=$M$13),TRUE(),FALSE())</formula>
    </cfRule>
  </conditionalFormatting>
  <conditionalFormatting sqref="AB24:AB25">
    <cfRule type="expression" dxfId="48" priority="107">
      <formula>IF(AND(ISODD($AB$24),$O$13=$P$13),TRUE(),FALSE())</formula>
    </cfRule>
  </conditionalFormatting>
  <conditionalFormatting sqref="H27:H30">
    <cfRule type="expression" dxfId="47" priority="100">
      <formula>IF(OR(AND($K$24=1,$K$25=1),AND($N$24=1,$N$25=1),AND($Q$24=1,$Q$25=1)),TRUE(),FALSE())</formula>
    </cfRule>
  </conditionalFormatting>
  <conditionalFormatting sqref="S27:S30">
    <cfRule type="expression" dxfId="46" priority="99">
      <formula>IF(OR(AND($V$24=1,$V$25=1),AND($Y$24=1,$Y$25=1),AND($AB$24=1,$AB$25=1)),TRUE(),FALSE())</formula>
    </cfRule>
  </conditionalFormatting>
  <conditionalFormatting sqref="S39:S43">
    <cfRule type="expression" dxfId="45" priority="71">
      <formula>IF(AND(ISODD($V$24),$I$13=$J$13,$V$24&gt;1),TRUE(),FALSE())</formula>
    </cfRule>
    <cfRule type="expression" dxfId="44" priority="72">
      <formula>IF(AND(ISODD($Y$24),$L$13=$M$13,$Y$24&gt;1),TRUE(),FALSE())</formula>
    </cfRule>
    <cfRule type="expression" dxfId="43" priority="73">
      <formula>IF(AND(ISODD($AB$24),$O$13=$P$13,$AB$24&gt;1),TRUE(),FALSE())</formula>
    </cfRule>
  </conditionalFormatting>
  <conditionalFormatting sqref="S49:S51">
    <cfRule type="expression" dxfId="42" priority="46">
      <formula>IF($AB$19&lt;$X$19,TRUE(),FALSE())</formula>
    </cfRule>
  </conditionalFormatting>
  <conditionalFormatting sqref="H32">
    <cfRule type="expression" dxfId="41" priority="40">
      <formula>IF(AND(MIN($T$24,$U$24)&gt;0,MIN($T$24,$U$24)&lt;0.5,$V$24&gt;1),TRUE(),FALSE())</formula>
    </cfRule>
    <cfRule type="expression" dxfId="40" priority="41">
      <formula>IF(AND(MIN($W$24,$X$24)&gt;0,MIN($W$24,$X$24)&lt;0.5,$Y$24&gt;1),TRUE(),FALSE())</formula>
    </cfRule>
    <cfRule type="expression" dxfId="39" priority="42">
      <formula>IF(AND(MIN($Z$24,$AA$24)&gt;0,MIN($Z$24,$AA$24)&lt;0.5,$AB$24&gt;1),TRUE(),FALSE())</formula>
    </cfRule>
  </conditionalFormatting>
  <conditionalFormatting sqref="H33">
    <cfRule type="expression" dxfId="38" priority="37">
      <formula>IF(AND(MIN($T$24,$U$24)&gt;0,MIN($T$24,$U$24)&lt;0.5,$V$24&gt;1),TRUE(),FALSE())</formula>
    </cfRule>
    <cfRule type="expression" dxfId="37" priority="38">
      <formula>IF(AND(MIN($W$24,$X$24)&gt;0,MIN($W$24,$X$24)&lt;0.5,$Y$24&gt;1),TRUE(),FALSE())</formula>
    </cfRule>
    <cfRule type="expression" dxfId="36" priority="39">
      <formula>IF(AND(MIN($Z$24,$AA$24)&gt;0,MIN($Z$24,$AA$24)&lt;0.5,$AB$24&gt;1),TRUE(),FALSE())</formula>
    </cfRule>
  </conditionalFormatting>
  <conditionalFormatting sqref="H34">
    <cfRule type="expression" dxfId="35" priority="34">
      <formula>IF(AND(MIN($T$24,$U$24)&gt;0,MIN($T$24,$U$24)&lt;0.5,$V$24&gt;1),TRUE(),FALSE())</formula>
    </cfRule>
    <cfRule type="expression" dxfId="34" priority="35">
      <formula>IF(AND(MIN($W$24,$X$24)&gt;0,MIN($W$24,$X$24)&lt;0.5,$Y$24&gt;1),TRUE(),FALSE())</formula>
    </cfRule>
    <cfRule type="expression" dxfId="33" priority="36">
      <formula>IF(AND(MIN($Z$24,$AA$24)&gt;0,MIN($Z$24,$AA$24)&lt;0.5,$AB$24&gt;1),TRUE(),FALSE())</formula>
    </cfRule>
  </conditionalFormatting>
  <conditionalFormatting sqref="H35">
    <cfRule type="expression" dxfId="32" priority="31">
      <formula>IF(AND(MIN($T$24,$U$24)&gt;0,MIN($T$24,$U$24)&lt;0.5,$V$24&gt;1),TRUE(),FALSE())</formula>
    </cfRule>
    <cfRule type="expression" dxfId="31" priority="32">
      <formula>IF(AND(MIN($W$24,$X$24)&gt;0,MIN($W$24,$X$24)&lt;0.5,$Y$24&gt;1),TRUE(),FALSE())</formula>
    </cfRule>
    <cfRule type="expression" dxfId="30" priority="33">
      <formula>IF(AND(MIN($Z$24,$AA$24)&gt;0,MIN($Z$24,$AA$24)&lt;0.5,$AB$24&gt;1),TRUE(),FALSE())</formula>
    </cfRule>
  </conditionalFormatting>
  <conditionalFormatting sqref="H36">
    <cfRule type="expression" dxfId="29" priority="28">
      <formula>IF(AND(MIN($T$24,$U$24)&gt;0,MIN($T$24,$U$24)&lt;0.5,$V$24&gt;1),TRUE(),FALSE())</formula>
    </cfRule>
    <cfRule type="expression" dxfId="28" priority="29">
      <formula>IF(AND(MIN($W$24,$X$24)&gt;0,MIN($W$24,$X$24)&lt;0.5,$Y$24&gt;1),TRUE(),FALSE())</formula>
    </cfRule>
    <cfRule type="expression" dxfId="27" priority="30">
      <formula>IF(AND(MIN($Z$24,$AA$24)&gt;0,MIN($Z$24,$AA$24)&lt;0.5,$AB$24&gt;1),TRUE(),FALSE())</formula>
    </cfRule>
  </conditionalFormatting>
  <conditionalFormatting sqref="H37">
    <cfRule type="expression" dxfId="26" priority="25">
      <formula>IF(AND(MIN($T$24,$U$24)&gt;0,MIN($T$24,$U$24)&lt;0.5,$V$24&gt;1),TRUE(),FALSE())</formula>
    </cfRule>
    <cfRule type="expression" dxfId="25" priority="26">
      <formula>IF(AND(MIN($W$24,$X$24)&gt;0,MIN($W$24,$X$24)&lt;0.5,$Y$24&gt;1),TRUE(),FALSE())</formula>
    </cfRule>
    <cfRule type="expression" dxfId="24" priority="27">
      <formula>IF(AND(MIN($Z$24,$AA$24)&gt;0,MIN($Z$24,$AA$24)&lt;0.5,$AB$24&gt;1),TRUE(),FALSE())</formula>
    </cfRule>
  </conditionalFormatting>
  <conditionalFormatting sqref="S32">
    <cfRule type="expression" dxfId="23" priority="22">
      <formula>IF(AND(MIN($T$24,$U$24)&gt;0,MIN($T$24,$U$24)&lt;0.5,$V$24&gt;1),TRUE(),FALSE())</formula>
    </cfRule>
    <cfRule type="expression" dxfId="22" priority="23">
      <formula>IF(AND(MIN($W$24,$X$24)&gt;0,MIN($W$24,$X$24)&lt;0.5,$Y$24&gt;1),TRUE(),FALSE())</formula>
    </cfRule>
    <cfRule type="expression" dxfId="21" priority="24">
      <formula>IF(AND(MIN($Z$24,$AA$24)&gt;0,MIN($Z$24,$AA$24)&lt;0.5,$AB$24&gt;1),TRUE(),FALSE())</formula>
    </cfRule>
  </conditionalFormatting>
  <conditionalFormatting sqref="S33">
    <cfRule type="expression" dxfId="20" priority="19">
      <formula>IF(AND(MIN($T$24,$U$24)&gt;0,MIN($T$24,$U$24)&lt;0.5,$V$24&gt;1),TRUE(),FALSE())</formula>
    </cfRule>
    <cfRule type="expression" dxfId="19" priority="20">
      <formula>IF(AND(MIN($W$24,$X$24)&gt;0,MIN($W$24,$X$24)&lt;0.5,$Y$24&gt;1),TRUE(),FALSE())</formula>
    </cfRule>
    <cfRule type="expression" dxfId="18" priority="21">
      <formula>IF(AND(MIN($Z$24,$AA$24)&gt;0,MIN($Z$24,$AA$24)&lt;0.5,$AB$24&gt;1),TRUE(),FALSE())</formula>
    </cfRule>
  </conditionalFormatting>
  <conditionalFormatting sqref="S34">
    <cfRule type="expression" dxfId="17" priority="16">
      <formula>IF(AND(MIN($T$24,$U$24)&gt;0,MIN($T$24,$U$24)&lt;0.5,$V$24&gt;1),TRUE(),FALSE())</formula>
    </cfRule>
    <cfRule type="expression" dxfId="16" priority="17">
      <formula>IF(AND(MIN($W$24,$X$24)&gt;0,MIN($W$24,$X$24)&lt;0.5,$Y$24&gt;1),TRUE(),FALSE())</formula>
    </cfRule>
    <cfRule type="expression" dxfId="15" priority="18">
      <formula>IF(AND(MIN($Z$24,$AA$24)&gt;0,MIN($Z$24,$AA$24)&lt;0.5,$AB$24&gt;1),TRUE(),FALSE())</formula>
    </cfRule>
  </conditionalFormatting>
  <conditionalFormatting sqref="S35">
    <cfRule type="expression" dxfId="14" priority="13">
      <formula>IF(AND(MIN($T$24,$U$24)&gt;0,MIN($T$24,$U$24)&lt;0.5,$V$24&gt;1),TRUE(),FALSE())</formula>
    </cfRule>
    <cfRule type="expression" dxfId="13" priority="14">
      <formula>IF(AND(MIN($W$24,$X$24)&gt;0,MIN($W$24,$X$24)&lt;0.5,$Y$24&gt;1),TRUE(),FALSE())</formula>
    </cfRule>
    <cfRule type="expression" dxfId="12" priority="15">
      <formula>IF(AND(MIN($Z$24,$AA$24)&gt;0,MIN($Z$24,$AA$24)&lt;0.5,$AB$24&gt;1),TRUE(),FALSE())</formula>
    </cfRule>
  </conditionalFormatting>
  <conditionalFormatting sqref="S36">
    <cfRule type="expression" dxfId="11" priority="10">
      <formula>IF(AND(MIN($T$24,$U$24)&gt;0,MIN($T$24,$U$24)&lt;0.5,$V$24&gt;1),TRUE(),FALSE())</formula>
    </cfRule>
    <cfRule type="expression" dxfId="10" priority="11">
      <formula>IF(AND(MIN($W$24,$X$24)&gt;0,MIN($W$24,$X$24)&lt;0.5,$Y$24&gt;1),TRUE(),FALSE())</formula>
    </cfRule>
    <cfRule type="expression" dxfId="9" priority="12">
      <formula>IF(AND(MIN($Z$24,$AA$24)&gt;0,MIN($Z$24,$AA$24)&lt;0.5,$AB$24&gt;1),TRUE(),FALSE())</formula>
    </cfRule>
  </conditionalFormatting>
  <conditionalFormatting sqref="S37">
    <cfRule type="expression" dxfId="8" priority="7">
      <formula>IF(AND(MIN($T$24,$U$24)&gt;0,MIN($T$24,$U$24)&lt;0.5,$V$24&gt;1),TRUE(),FALSE())</formula>
    </cfRule>
    <cfRule type="expression" dxfId="7" priority="8">
      <formula>IF(AND(MIN($W$24,$X$24)&gt;0,MIN($W$24,$X$24)&lt;0.5,$Y$24&gt;1),TRUE(),FALSE())</formula>
    </cfRule>
    <cfRule type="expression" dxfId="6" priority="9">
      <formula>IF(AND(MIN($Z$24,$AA$24)&gt;0,MIN($Z$24,$AA$24)&lt;0.5,$AB$24&gt;1),TRUE(),FALSE())</formula>
    </cfRule>
  </conditionalFormatting>
  <conditionalFormatting sqref="T25">
    <cfRule type="cellIs" dxfId="5" priority="6" operator="equal">
      <formula>0</formula>
    </cfRule>
  </conditionalFormatting>
  <conditionalFormatting sqref="U25">
    <cfRule type="cellIs" dxfId="4" priority="5" operator="equal">
      <formula>0</formula>
    </cfRule>
  </conditionalFormatting>
  <conditionalFormatting sqref="W25">
    <cfRule type="cellIs" dxfId="3" priority="4" operator="equal">
      <formula>0</formula>
    </cfRule>
  </conditionalFormatting>
  <conditionalFormatting sqref="X25">
    <cfRule type="cellIs" dxfId="2" priority="3" operator="equal">
      <formula>0</formula>
    </cfRule>
  </conditionalFormatting>
  <conditionalFormatting sqref="Z25">
    <cfRule type="cellIs" dxfId="1" priority="2" operator="equal">
      <formula>0</formula>
    </cfRule>
  </conditionalFormatting>
  <conditionalFormatting sqref="AA25">
    <cfRule type="cellIs" dxfId="0" priority="1" operator="equal">
      <formula>0</formula>
    </cfRule>
  </conditionalFormatting>
  <pageMargins left="0.23622047244094488" right="0.23622047244094488" top="0.15748031496062992" bottom="0.3543307086614173" header="0.11811023622047244" footer="0"/>
  <pageSetup paperSize="9" scale="7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55"/>
  <sheetViews>
    <sheetView zoomScale="52" zoomScaleNormal="80" workbookViewId="0">
      <selection activeCell="C18" sqref="C18"/>
    </sheetView>
  </sheetViews>
  <sheetFormatPr baseColWidth="10" defaultColWidth="10.90625" defaultRowHeight="14.5" x14ac:dyDescent="0.35"/>
  <cols>
    <col min="1" max="4" width="25.6328125" customWidth="1"/>
  </cols>
  <sheetData>
    <row r="1" spans="1:4" ht="37.5" thickBot="1" x14ac:dyDescent="0.4">
      <c r="A1" s="66" t="s">
        <v>57</v>
      </c>
      <c r="B1" s="67" t="s">
        <v>58</v>
      </c>
      <c r="C1" s="67" t="s">
        <v>59</v>
      </c>
      <c r="D1" s="68" t="s">
        <v>60</v>
      </c>
    </row>
    <row r="2" spans="1:4" x14ac:dyDescent="0.35">
      <c r="A2" s="57" t="s">
        <v>61</v>
      </c>
      <c r="B2" s="58">
        <v>1</v>
      </c>
      <c r="C2" s="58">
        <v>10</v>
      </c>
      <c r="D2" s="59">
        <v>10</v>
      </c>
    </row>
    <row r="3" spans="1:4" x14ac:dyDescent="0.35">
      <c r="A3" s="60" t="s">
        <v>62</v>
      </c>
      <c r="B3" s="61">
        <v>2</v>
      </c>
      <c r="C3" s="61">
        <v>10</v>
      </c>
      <c r="D3" s="62">
        <v>20</v>
      </c>
    </row>
    <row r="4" spans="1:4" x14ac:dyDescent="0.35">
      <c r="A4" s="55" t="s">
        <v>63</v>
      </c>
      <c r="B4" s="54">
        <v>4</v>
      </c>
      <c r="C4" s="54">
        <v>18</v>
      </c>
      <c r="D4" s="56">
        <v>72</v>
      </c>
    </row>
    <row r="5" spans="1:4" x14ac:dyDescent="0.35">
      <c r="A5" s="60" t="s">
        <v>64</v>
      </c>
      <c r="B5" s="61">
        <v>5</v>
      </c>
      <c r="C5" s="61">
        <v>19</v>
      </c>
      <c r="D5" s="62">
        <v>95</v>
      </c>
    </row>
    <row r="6" spans="1:4" x14ac:dyDescent="0.35">
      <c r="A6" s="55" t="s">
        <v>65</v>
      </c>
      <c r="B6" s="54">
        <v>6</v>
      </c>
      <c r="C6" s="54">
        <v>21</v>
      </c>
      <c r="D6" s="56">
        <v>126</v>
      </c>
    </row>
    <row r="7" spans="1:4" x14ac:dyDescent="0.35">
      <c r="A7" s="60" t="s">
        <v>66</v>
      </c>
      <c r="B7" s="61">
        <v>7</v>
      </c>
      <c r="C7" s="61">
        <v>21</v>
      </c>
      <c r="D7" s="62">
        <v>147</v>
      </c>
    </row>
    <row r="8" spans="1:4" x14ac:dyDescent="0.35">
      <c r="A8" s="55" t="s">
        <v>67</v>
      </c>
      <c r="B8" s="54">
        <v>8</v>
      </c>
      <c r="C8" s="54">
        <v>21</v>
      </c>
      <c r="D8" s="56">
        <v>168</v>
      </c>
    </row>
    <row r="9" spans="1:4" x14ac:dyDescent="0.35">
      <c r="A9" s="60" t="s">
        <v>68</v>
      </c>
      <c r="B9" s="61">
        <v>9</v>
      </c>
      <c r="C9" s="61">
        <v>21</v>
      </c>
      <c r="D9" s="62">
        <v>189</v>
      </c>
    </row>
    <row r="10" spans="1:4" x14ac:dyDescent="0.35">
      <c r="A10" s="55" t="s">
        <v>69</v>
      </c>
      <c r="B10" s="54">
        <v>10</v>
      </c>
      <c r="C10" s="54">
        <v>22</v>
      </c>
      <c r="D10" s="56">
        <v>220</v>
      </c>
    </row>
    <row r="11" spans="1:4" x14ac:dyDescent="0.35">
      <c r="A11" s="60" t="s">
        <v>70</v>
      </c>
      <c r="B11" s="61">
        <v>11</v>
      </c>
      <c r="C11" s="61">
        <v>22</v>
      </c>
      <c r="D11" s="62">
        <v>242</v>
      </c>
    </row>
    <row r="12" spans="1:4" x14ac:dyDescent="0.35">
      <c r="A12" s="55" t="s">
        <v>71</v>
      </c>
      <c r="B12" s="54">
        <v>11</v>
      </c>
      <c r="C12" s="54">
        <v>22</v>
      </c>
      <c r="D12" s="56">
        <v>242</v>
      </c>
    </row>
    <row r="13" spans="1:4" x14ac:dyDescent="0.35">
      <c r="A13" s="60" t="s">
        <v>72</v>
      </c>
      <c r="B13" s="61">
        <v>12</v>
      </c>
      <c r="C13" s="61">
        <v>22</v>
      </c>
      <c r="D13" s="62">
        <v>264</v>
      </c>
    </row>
    <row r="14" spans="1:4" x14ac:dyDescent="0.35">
      <c r="A14" s="55" t="s">
        <v>73</v>
      </c>
      <c r="B14" s="54">
        <v>13</v>
      </c>
      <c r="C14" s="54">
        <v>24</v>
      </c>
      <c r="D14" s="56">
        <v>312</v>
      </c>
    </row>
    <row r="15" spans="1:4" x14ac:dyDescent="0.35">
      <c r="A15" s="60" t="s">
        <v>74</v>
      </c>
      <c r="B15" s="61">
        <v>14</v>
      </c>
      <c r="C15" s="61">
        <v>24</v>
      </c>
      <c r="D15" s="62">
        <v>336</v>
      </c>
    </row>
    <row r="16" spans="1:4" x14ac:dyDescent="0.35">
      <c r="A16" s="55" t="s">
        <v>75</v>
      </c>
      <c r="B16" s="54">
        <v>14</v>
      </c>
      <c r="C16" s="54">
        <v>24</v>
      </c>
      <c r="D16" s="56">
        <v>336</v>
      </c>
    </row>
    <row r="17" spans="1:4" x14ac:dyDescent="0.35">
      <c r="A17" s="60" t="s">
        <v>76</v>
      </c>
      <c r="B17" s="61">
        <v>15</v>
      </c>
      <c r="C17" s="61">
        <v>24</v>
      </c>
      <c r="D17" s="62">
        <v>360</v>
      </c>
    </row>
    <row r="18" spans="1:4" x14ac:dyDescent="0.35">
      <c r="A18" s="55" t="s">
        <v>77</v>
      </c>
      <c r="B18" s="54">
        <v>16</v>
      </c>
      <c r="C18" s="54">
        <v>24</v>
      </c>
      <c r="D18" s="56">
        <v>384</v>
      </c>
    </row>
    <row r="19" spans="1:4" x14ac:dyDescent="0.35">
      <c r="A19" s="60" t="s">
        <v>78</v>
      </c>
      <c r="B19" s="61">
        <v>17</v>
      </c>
      <c r="C19" s="61">
        <v>24</v>
      </c>
      <c r="D19" s="62">
        <v>408</v>
      </c>
    </row>
    <row r="20" spans="1:4" x14ac:dyDescent="0.35">
      <c r="A20" s="55" t="s">
        <v>79</v>
      </c>
      <c r="B20" s="54">
        <v>18</v>
      </c>
      <c r="C20" s="54">
        <v>24</v>
      </c>
      <c r="D20" s="56">
        <v>432</v>
      </c>
    </row>
    <row r="21" spans="1:4" x14ac:dyDescent="0.35">
      <c r="A21" s="60" t="s">
        <v>80</v>
      </c>
      <c r="B21" s="61">
        <v>20</v>
      </c>
      <c r="C21" s="61">
        <v>26</v>
      </c>
      <c r="D21" s="62">
        <v>520</v>
      </c>
    </row>
    <row r="22" spans="1:4" x14ac:dyDescent="0.35">
      <c r="A22" s="55" t="s">
        <v>81</v>
      </c>
      <c r="B22" s="54">
        <v>21</v>
      </c>
      <c r="C22" s="54">
        <v>26</v>
      </c>
      <c r="D22" s="56">
        <v>546</v>
      </c>
    </row>
    <row r="23" spans="1:4" x14ac:dyDescent="0.35">
      <c r="A23" s="60" t="s">
        <v>82</v>
      </c>
      <c r="B23" s="61">
        <v>22</v>
      </c>
      <c r="C23" s="61">
        <v>26</v>
      </c>
      <c r="D23" s="62">
        <v>572</v>
      </c>
    </row>
    <row r="24" spans="1:4" x14ac:dyDescent="0.35">
      <c r="A24" s="55" t="s">
        <v>83</v>
      </c>
      <c r="B24" s="54">
        <v>23</v>
      </c>
      <c r="C24" s="54">
        <v>26</v>
      </c>
      <c r="D24" s="56">
        <v>598</v>
      </c>
    </row>
    <row r="25" spans="1:4" x14ac:dyDescent="0.35">
      <c r="A25" s="60" t="s">
        <v>84</v>
      </c>
      <c r="B25" s="61">
        <v>24</v>
      </c>
      <c r="C25" s="61">
        <v>26</v>
      </c>
      <c r="D25" s="62">
        <v>624</v>
      </c>
    </row>
    <row r="26" spans="1:4" x14ac:dyDescent="0.35">
      <c r="A26" s="55" t="s">
        <v>85</v>
      </c>
      <c r="B26" s="54">
        <v>24</v>
      </c>
      <c r="C26" s="54">
        <v>26</v>
      </c>
      <c r="D26" s="56">
        <v>624</v>
      </c>
    </row>
    <row r="27" spans="1:4" x14ac:dyDescent="0.35">
      <c r="A27" s="60" t="s">
        <v>86</v>
      </c>
      <c r="B27" s="61">
        <v>25</v>
      </c>
      <c r="C27" s="61">
        <v>26</v>
      </c>
      <c r="D27" s="62">
        <v>650</v>
      </c>
    </row>
    <row r="28" spans="1:4" x14ac:dyDescent="0.35">
      <c r="A28" s="55" t="s">
        <v>87</v>
      </c>
      <c r="B28" s="54">
        <v>25</v>
      </c>
      <c r="C28" s="54">
        <v>26</v>
      </c>
      <c r="D28" s="56">
        <v>650</v>
      </c>
    </row>
    <row r="29" spans="1:4" x14ac:dyDescent="0.35">
      <c r="A29" s="60" t="s">
        <v>88</v>
      </c>
      <c r="B29" s="61">
        <v>26</v>
      </c>
      <c r="C29" s="61">
        <v>27</v>
      </c>
      <c r="D29" s="62">
        <v>702</v>
      </c>
    </row>
    <row r="30" spans="1:4" x14ac:dyDescent="0.35">
      <c r="A30" s="55" t="s">
        <v>89</v>
      </c>
      <c r="B30" s="54">
        <v>26</v>
      </c>
      <c r="C30" s="54">
        <v>27</v>
      </c>
      <c r="D30" s="56">
        <v>702</v>
      </c>
    </row>
    <row r="31" spans="1:4" x14ac:dyDescent="0.35">
      <c r="A31" s="60" t="s">
        <v>90</v>
      </c>
      <c r="B31" s="61">
        <v>26</v>
      </c>
      <c r="C31" s="61">
        <v>28</v>
      </c>
      <c r="D31" s="62">
        <v>728</v>
      </c>
    </row>
    <row r="32" spans="1:4" x14ac:dyDescent="0.35">
      <c r="A32" s="55" t="s">
        <v>91</v>
      </c>
      <c r="B32" s="54">
        <v>27</v>
      </c>
      <c r="C32" s="54">
        <v>28</v>
      </c>
      <c r="D32" s="56">
        <v>756</v>
      </c>
    </row>
    <row r="33" spans="1:4" x14ac:dyDescent="0.35">
      <c r="A33" s="60" t="s">
        <v>92</v>
      </c>
      <c r="B33" s="61">
        <v>27</v>
      </c>
      <c r="C33" s="61">
        <v>28</v>
      </c>
      <c r="D33" s="62">
        <v>756</v>
      </c>
    </row>
    <row r="34" spans="1:4" x14ac:dyDescent="0.35">
      <c r="A34" s="55" t="s">
        <v>93</v>
      </c>
      <c r="B34" s="54">
        <v>28</v>
      </c>
      <c r="C34" s="54">
        <v>28</v>
      </c>
      <c r="D34" s="56">
        <v>784</v>
      </c>
    </row>
    <row r="35" spans="1:4" x14ac:dyDescent="0.35">
      <c r="A35" s="60" t="s">
        <v>94</v>
      </c>
      <c r="B35" s="61">
        <v>29</v>
      </c>
      <c r="C35" s="61">
        <v>29</v>
      </c>
      <c r="D35" s="62">
        <v>841</v>
      </c>
    </row>
    <row r="36" spans="1:4" x14ac:dyDescent="0.35">
      <c r="A36" s="55" t="s">
        <v>95</v>
      </c>
      <c r="B36" s="54">
        <v>29</v>
      </c>
      <c r="C36" s="54">
        <v>29</v>
      </c>
      <c r="D36" s="56">
        <v>841</v>
      </c>
    </row>
    <row r="37" spans="1:4" x14ac:dyDescent="0.35">
      <c r="A37" s="60" t="s">
        <v>96</v>
      </c>
      <c r="B37" s="61">
        <v>29</v>
      </c>
      <c r="C37" s="61">
        <v>29</v>
      </c>
      <c r="D37" s="62">
        <v>841</v>
      </c>
    </row>
    <row r="38" spans="1:4" x14ac:dyDescent="0.35">
      <c r="A38" s="55" t="s">
        <v>97</v>
      </c>
      <c r="B38" s="54">
        <v>30</v>
      </c>
      <c r="C38" s="54">
        <v>29</v>
      </c>
      <c r="D38" s="56">
        <v>870</v>
      </c>
    </row>
    <row r="39" spans="1:4" x14ac:dyDescent="0.35">
      <c r="A39" s="60" t="s">
        <v>98</v>
      </c>
      <c r="B39" s="61">
        <v>31</v>
      </c>
      <c r="C39" s="61">
        <v>29</v>
      </c>
      <c r="D39" s="62">
        <v>899</v>
      </c>
    </row>
    <row r="40" spans="1:4" x14ac:dyDescent="0.35">
      <c r="A40" s="55" t="s">
        <v>99</v>
      </c>
      <c r="B40" s="54">
        <v>31</v>
      </c>
      <c r="C40" s="54">
        <v>29</v>
      </c>
      <c r="D40" s="56">
        <v>899</v>
      </c>
    </row>
    <row r="41" spans="1:4" x14ac:dyDescent="0.35">
      <c r="A41" s="60" t="s">
        <v>100</v>
      </c>
      <c r="B41" s="61">
        <v>31</v>
      </c>
      <c r="C41" s="61">
        <v>29</v>
      </c>
      <c r="D41" s="62">
        <v>899</v>
      </c>
    </row>
    <row r="42" spans="1:4" x14ac:dyDescent="0.35">
      <c r="A42" s="55" t="s">
        <v>101</v>
      </c>
      <c r="B42" s="54">
        <v>31</v>
      </c>
      <c r="C42" s="54">
        <v>30</v>
      </c>
      <c r="D42" s="56">
        <v>930</v>
      </c>
    </row>
    <row r="43" spans="1:4" x14ac:dyDescent="0.35">
      <c r="A43" s="60" t="s">
        <v>102</v>
      </c>
      <c r="B43" s="61">
        <v>32</v>
      </c>
      <c r="C43" s="61">
        <v>30</v>
      </c>
      <c r="D43" s="62">
        <v>960</v>
      </c>
    </row>
    <row r="44" spans="1:4" x14ac:dyDescent="0.35">
      <c r="A44" s="55" t="s">
        <v>103</v>
      </c>
      <c r="B44" s="54">
        <v>32</v>
      </c>
      <c r="C44" s="54">
        <v>30</v>
      </c>
      <c r="D44" s="56">
        <v>960</v>
      </c>
    </row>
    <row r="45" spans="1:4" x14ac:dyDescent="0.35">
      <c r="A45" s="60" t="s">
        <v>104</v>
      </c>
      <c r="B45" s="61">
        <v>32</v>
      </c>
      <c r="C45" s="61">
        <v>31</v>
      </c>
      <c r="D45" s="62">
        <v>992</v>
      </c>
    </row>
    <row r="46" spans="1:4" x14ac:dyDescent="0.35">
      <c r="A46" s="55" t="s">
        <v>105</v>
      </c>
      <c r="B46" s="54">
        <v>32</v>
      </c>
      <c r="C46" s="54">
        <v>32</v>
      </c>
      <c r="D46" s="56">
        <v>1024</v>
      </c>
    </row>
    <row r="47" spans="1:4" x14ac:dyDescent="0.35">
      <c r="A47" s="60" t="s">
        <v>106</v>
      </c>
      <c r="B47" s="61">
        <v>32</v>
      </c>
      <c r="C47" s="61">
        <v>32</v>
      </c>
      <c r="D47" s="62">
        <v>1024</v>
      </c>
    </row>
    <row r="48" spans="1:4" x14ac:dyDescent="0.35">
      <c r="A48" s="55" t="s">
        <v>107</v>
      </c>
      <c r="B48" s="54">
        <v>33</v>
      </c>
      <c r="C48" s="54">
        <v>32</v>
      </c>
      <c r="D48" s="56">
        <v>1056</v>
      </c>
    </row>
    <row r="49" spans="1:4" x14ac:dyDescent="0.35">
      <c r="A49" s="60" t="s">
        <v>108</v>
      </c>
      <c r="B49" s="61">
        <v>33</v>
      </c>
      <c r="C49" s="61">
        <v>32</v>
      </c>
      <c r="D49" s="62">
        <v>1056</v>
      </c>
    </row>
    <row r="50" spans="1:4" x14ac:dyDescent="0.35">
      <c r="A50" s="55" t="s">
        <v>109</v>
      </c>
      <c r="B50" s="54">
        <v>33</v>
      </c>
      <c r="C50" s="54">
        <v>32</v>
      </c>
      <c r="D50" s="56">
        <v>1056</v>
      </c>
    </row>
    <row r="51" spans="1:4" x14ac:dyDescent="0.35">
      <c r="A51" s="60" t="s">
        <v>110</v>
      </c>
      <c r="B51" s="61">
        <v>34</v>
      </c>
      <c r="C51" s="61">
        <v>32</v>
      </c>
      <c r="D51" s="62">
        <v>1088</v>
      </c>
    </row>
    <row r="52" spans="1:4" x14ac:dyDescent="0.35">
      <c r="A52" s="55" t="s">
        <v>111</v>
      </c>
      <c r="B52" s="54">
        <v>34</v>
      </c>
      <c r="C52" s="54">
        <v>32</v>
      </c>
      <c r="D52" s="56">
        <v>1088</v>
      </c>
    </row>
    <row r="53" spans="1:4" x14ac:dyDescent="0.35">
      <c r="A53" s="60" t="s">
        <v>112</v>
      </c>
      <c r="B53" s="61">
        <v>34</v>
      </c>
      <c r="C53" s="61">
        <v>32</v>
      </c>
      <c r="D53" s="62">
        <v>1088</v>
      </c>
    </row>
    <row r="54" spans="1:4" x14ac:dyDescent="0.35">
      <c r="A54" s="55" t="s">
        <v>113</v>
      </c>
      <c r="B54" s="54">
        <v>34</v>
      </c>
      <c r="C54" s="54">
        <v>34</v>
      </c>
      <c r="D54" s="56">
        <v>1156</v>
      </c>
    </row>
    <row r="55" spans="1:4" ht="15" thickBot="1" x14ac:dyDescent="0.4">
      <c r="A55" s="63">
        <v>10000</v>
      </c>
      <c r="B55" s="64">
        <v>35</v>
      </c>
      <c r="C55" s="64">
        <v>34</v>
      </c>
      <c r="D55" s="65">
        <v>1190</v>
      </c>
    </row>
  </sheetData>
  <sheetProtection algorithmName="SHA-512" hashValue="Z3vE4s7330wSL7K0SN3zKF7QUHYOhuErroBhZvSgl/BeCv0sN1OSw/sOlnD9asnYElMq2DfiwdbR87uRIJvguw==" saltValue="P/j6XDvvxPtrqbMIwfUj2w==" spinCount="100000"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2"/>
  <dimension ref="A1:P39"/>
  <sheetViews>
    <sheetView workbookViewId="0">
      <selection activeCell="F3" sqref="F3"/>
    </sheetView>
  </sheetViews>
  <sheetFormatPr baseColWidth="10" defaultColWidth="10.90625" defaultRowHeight="14.5" x14ac:dyDescent="0.35"/>
  <sheetData>
    <row r="1" spans="1:16" x14ac:dyDescent="0.35">
      <c r="A1" s="1"/>
      <c r="B1" s="1"/>
      <c r="F1" s="1"/>
    </row>
    <row r="2" spans="1:16" ht="15" thickBot="1" x14ac:dyDescent="0.4">
      <c r="A2" s="26"/>
      <c r="B2" s="26"/>
      <c r="C2" s="21"/>
      <c r="D2" s="21"/>
      <c r="E2" s="21" t="s">
        <v>6</v>
      </c>
      <c r="F2" s="26"/>
      <c r="I2" s="1"/>
    </row>
    <row r="3" spans="1:16" x14ac:dyDescent="0.35">
      <c r="A3" s="27" t="s">
        <v>17</v>
      </c>
      <c r="B3" s="27" t="s">
        <v>5</v>
      </c>
      <c r="C3" s="21"/>
      <c r="D3" s="21"/>
      <c r="E3" s="21"/>
      <c r="F3" s="28">
        <f>'Répartition F H'!J8</f>
        <v>500</v>
      </c>
      <c r="H3" s="15" t="s">
        <v>19</v>
      </c>
      <c r="I3" s="16"/>
      <c r="J3" s="17"/>
      <c r="K3" s="17"/>
      <c r="L3" s="18"/>
    </row>
    <row r="4" spans="1:16" x14ac:dyDescent="0.35">
      <c r="A4" s="26">
        <v>0</v>
      </c>
      <c r="B4" s="26">
        <v>0</v>
      </c>
      <c r="C4" s="21"/>
      <c r="D4" s="21"/>
      <c r="E4" s="21" t="s">
        <v>7</v>
      </c>
      <c r="F4" s="26">
        <f>LOOKUP($F$3,$A$4:$B$38)</f>
        <v>13</v>
      </c>
      <c r="H4" s="19">
        <f>IF(AND('Répartition F H'!I19&gt;0,'Répartition F H'!I19&lt;1),1,INT('Répartition F H'!I19))</f>
        <v>7</v>
      </c>
      <c r="I4" s="20">
        <f>MAX(0,'Répartition F H'!I19-H4)</f>
        <v>0.85416666666666696</v>
      </c>
      <c r="J4" s="21">
        <f>IF(AND($H$7&lt;'Répartition F H'!$M$19,$I4=MAX($I$4:$I$6)),1,0)</f>
        <v>1</v>
      </c>
      <c r="K4" s="20">
        <f>MAX(0,I4-J4)</f>
        <v>0</v>
      </c>
      <c r="L4" s="22">
        <f>IF(AND($H$7+$J$7&lt;'Répartition F H'!$M$19,$K4=MAX($K$4:$K$6)),1,0)</f>
        <v>0</v>
      </c>
    </row>
    <row r="5" spans="1:16" x14ac:dyDescent="0.35">
      <c r="A5" s="26">
        <v>11</v>
      </c>
      <c r="B5" s="26">
        <v>1</v>
      </c>
      <c r="C5" s="21"/>
      <c r="D5" s="21"/>
      <c r="E5" s="21"/>
      <c r="F5" s="26"/>
      <c r="H5" s="19">
        <f>IF(AND('Répartition F H'!J19&gt;0,'Répartition F H'!J19&lt;1),1,INT('Répartition F H'!J19))</f>
        <v>2</v>
      </c>
      <c r="I5" s="20">
        <f>MAX(0,'Répartition F H'!J19-H5)</f>
        <v>0.70833333333333348</v>
      </c>
      <c r="J5" s="21">
        <f>IF(AND($H$7&lt;'Répartition F H'!$M$19,$I5=MAX($I$4:$I$6)),1,0)</f>
        <v>0</v>
      </c>
      <c r="K5" s="20">
        <f>MAX(0,I5-J5)</f>
        <v>0.70833333333333348</v>
      </c>
      <c r="L5" s="22">
        <f>IF(AND($H$7+$J$7&lt;'Répartition F H'!$M$19,$K5=MAX($K$4:$K$6)),1,0)</f>
        <v>1</v>
      </c>
    </row>
    <row r="6" spans="1:16" x14ac:dyDescent="0.35">
      <c r="A6" s="26">
        <v>25</v>
      </c>
      <c r="B6" s="26">
        <v>2</v>
      </c>
      <c r="C6" s="21"/>
      <c r="D6" s="21"/>
      <c r="E6" s="21"/>
      <c r="F6" s="26"/>
      <c r="H6" s="19">
        <f>IF(AND('Répartition F H'!K19&gt;0,'Répartition F H'!K19&lt;1),1,INT('Répartition F H'!K19))</f>
        <v>2</v>
      </c>
      <c r="I6" s="20">
        <f>MAX(0,'Répartition F H'!K19-H6)</f>
        <v>0.4375</v>
      </c>
      <c r="J6" s="21">
        <f>IF(AND($H$7&lt;'Répartition F H'!$M$19,$I6=MAX($I$4:$I$6)),1,0)</f>
        <v>0</v>
      </c>
      <c r="K6" s="20">
        <f>MAX(0,I6-J6)</f>
        <v>0.4375</v>
      </c>
      <c r="L6" s="22">
        <f>IF(AND($H$7+$J$7&lt;'Répartition F H'!$M$19,$K6=MAX($K$4:$K$6)),1,0)</f>
        <v>0</v>
      </c>
    </row>
    <row r="7" spans="1:16" ht="15" thickBot="1" x14ac:dyDescent="0.4">
      <c r="A7" s="26">
        <v>50</v>
      </c>
      <c r="B7" s="26">
        <v>4</v>
      </c>
      <c r="C7" s="21"/>
      <c r="D7" s="21"/>
      <c r="E7" s="21"/>
      <c r="F7" s="26"/>
      <c r="H7" s="23">
        <f>SUM(H4:H6)</f>
        <v>11</v>
      </c>
      <c r="I7" s="24"/>
      <c r="J7" s="24">
        <f>SUM($J$4:$J$6)</f>
        <v>1</v>
      </c>
      <c r="K7" s="24"/>
      <c r="L7" s="25">
        <f>SUM($L$4:$L$6)</f>
        <v>1</v>
      </c>
    </row>
    <row r="8" spans="1:16" x14ac:dyDescent="0.35">
      <c r="A8" s="26">
        <v>75</v>
      </c>
      <c r="B8" s="26">
        <v>5</v>
      </c>
      <c r="C8" s="21"/>
      <c r="D8" s="21"/>
      <c r="E8" s="21"/>
      <c r="F8" s="26"/>
    </row>
    <row r="9" spans="1:16" x14ac:dyDescent="0.35">
      <c r="A9" s="26">
        <v>100</v>
      </c>
      <c r="B9" s="26">
        <v>6</v>
      </c>
      <c r="C9" s="21"/>
      <c r="D9" s="21"/>
      <c r="E9" s="21"/>
      <c r="F9" s="26"/>
    </row>
    <row r="10" spans="1:16" ht="15" thickBot="1" x14ac:dyDescent="0.4">
      <c r="A10" s="26">
        <v>125</v>
      </c>
      <c r="B10" s="26">
        <v>7</v>
      </c>
      <c r="C10" s="21"/>
      <c r="D10" s="21"/>
      <c r="E10" s="21"/>
      <c r="F10" s="26"/>
    </row>
    <row r="11" spans="1:16" ht="15" thickBot="1" x14ac:dyDescent="0.4">
      <c r="A11" s="26">
        <v>150</v>
      </c>
      <c r="B11" s="26">
        <v>8</v>
      </c>
      <c r="C11" s="21"/>
      <c r="D11" s="21"/>
      <c r="E11" s="21"/>
      <c r="F11" s="26"/>
      <c r="H11" s="123" t="s">
        <v>8</v>
      </c>
      <c r="I11" s="124"/>
      <c r="J11" s="125"/>
      <c r="K11" s="123" t="s">
        <v>9</v>
      </c>
      <c r="L11" s="124"/>
      <c r="M11" s="125"/>
      <c r="N11" s="123" t="s">
        <v>10</v>
      </c>
      <c r="O11" s="124"/>
      <c r="P11" s="125"/>
    </row>
    <row r="12" spans="1:16" x14ac:dyDescent="0.35">
      <c r="A12" s="26">
        <v>175</v>
      </c>
      <c r="B12" s="26">
        <v>9</v>
      </c>
      <c r="C12" s="21"/>
      <c r="D12" s="21"/>
      <c r="E12" s="21"/>
      <c r="F12" s="26"/>
      <c r="H12" s="6" t="s">
        <v>3</v>
      </c>
      <c r="I12" s="4" t="s">
        <v>4</v>
      </c>
      <c r="J12" s="5" t="s">
        <v>11</v>
      </c>
      <c r="K12" s="6" t="s">
        <v>3</v>
      </c>
      <c r="L12" s="4" t="s">
        <v>4</v>
      </c>
      <c r="M12" s="5" t="s">
        <v>11</v>
      </c>
      <c r="N12" s="6" t="s">
        <v>3</v>
      </c>
      <c r="O12" s="4" t="s">
        <v>4</v>
      </c>
      <c r="P12" s="5" t="s">
        <v>11</v>
      </c>
    </row>
    <row r="13" spans="1:16" x14ac:dyDescent="0.35">
      <c r="A13" s="26">
        <v>200</v>
      </c>
      <c r="B13" s="26">
        <v>10</v>
      </c>
      <c r="C13" s="21"/>
      <c r="D13" s="21"/>
      <c r="E13" s="21"/>
      <c r="F13" s="26"/>
      <c r="H13" s="3">
        <f>'Répartition F H'!I25</f>
        <v>2</v>
      </c>
      <c r="I13" s="3">
        <f>'Répartition F H'!J25</f>
        <v>6</v>
      </c>
      <c r="J13" s="3">
        <f>'Répartition F H'!K25</f>
        <v>8</v>
      </c>
      <c r="K13" s="3">
        <f>'Répartition F H'!L25</f>
        <v>2</v>
      </c>
      <c r="L13" s="3">
        <f>'Répartition F H'!M25</f>
        <v>1</v>
      </c>
      <c r="M13" s="3">
        <f>'Répartition F H'!N25</f>
        <v>3</v>
      </c>
      <c r="N13" s="3">
        <f>'Répartition F H'!O25</f>
        <v>1</v>
      </c>
      <c r="O13" s="3">
        <f>'Répartition F H'!P25</f>
        <v>1</v>
      </c>
      <c r="P13" s="3">
        <f>'Répartition F H'!Q25</f>
        <v>2</v>
      </c>
    </row>
    <row r="14" spans="1:16" x14ac:dyDescent="0.35">
      <c r="A14" s="26">
        <v>250</v>
      </c>
      <c r="B14" s="26">
        <v>11</v>
      </c>
      <c r="C14" s="21"/>
      <c r="D14" s="21"/>
      <c r="E14" s="21"/>
      <c r="F14" s="26"/>
      <c r="H14" t="str">
        <f>IF(J13=0,"",IF('Répartition F H'!I24&lt;0.5,"Femme","Homme"))</f>
        <v>Homme</v>
      </c>
      <c r="I14" t="str">
        <f>IF(J13=0,"",IF('Répartition F H'!J24&lt;0.5,"Homme","Femme"))</f>
        <v>Femme</v>
      </c>
      <c r="K14" t="str">
        <f>IF(M13=0,"",IF('Répartition F H'!L24&lt;0.5,"Femme","Homme"))</f>
        <v>Homme</v>
      </c>
      <c r="L14" t="str">
        <f>IF(M13=0,"",IF('Répartition F H'!M24&lt;0.5,"Homme","Femme"))</f>
        <v>Femme</v>
      </c>
      <c r="N14" t="str">
        <f>IF(P13=0,"",IF('Répartition F H'!O24&lt;0.5,"Femme","Homme"))</f>
        <v>Homme</v>
      </c>
      <c r="O14" t="str">
        <f>IF(P13=0,"",IF('Répartition F H'!P24&lt;0.5,"Homme","Femme"))</f>
        <v>Femme</v>
      </c>
    </row>
    <row r="15" spans="1:16" x14ac:dyDescent="0.35">
      <c r="A15" s="26">
        <v>400</v>
      </c>
      <c r="B15" s="26">
        <v>12</v>
      </c>
      <c r="C15" s="21"/>
      <c r="D15" s="21"/>
      <c r="E15" s="21"/>
      <c r="F15" s="26"/>
      <c r="I15" t="str">
        <f>IF(J13&gt;1,IF(I14="Homme","Femme","Homme"),"")</f>
        <v>Homme</v>
      </c>
      <c r="L15" t="str">
        <f>IF(M13&gt;1,IF(L14="Homme","Femme","Homme"),"")</f>
        <v>Homme</v>
      </c>
      <c r="O15" t="str">
        <f>IF(P13&gt;1,IF(O14="Homme","Femme","Homme"),"")</f>
        <v>Homme</v>
      </c>
    </row>
    <row r="16" spans="1:16" ht="15" thickBot="1" x14ac:dyDescent="0.4">
      <c r="A16" s="26">
        <v>500</v>
      </c>
      <c r="B16" s="26">
        <v>13</v>
      </c>
      <c r="C16" s="21"/>
      <c r="D16" s="21"/>
      <c r="E16" s="21"/>
      <c r="F16" s="26"/>
    </row>
    <row r="17" spans="1:16" ht="15" thickBot="1" x14ac:dyDescent="0.4">
      <c r="A17" s="26">
        <v>600</v>
      </c>
      <c r="B17" s="26">
        <v>14</v>
      </c>
      <c r="C17" s="21"/>
      <c r="D17" s="21"/>
      <c r="E17" s="21"/>
      <c r="F17" s="26"/>
      <c r="H17" s="123" t="s">
        <v>8</v>
      </c>
      <c r="I17" s="124"/>
      <c r="J17" s="125"/>
      <c r="K17" s="123" t="s">
        <v>9</v>
      </c>
      <c r="L17" s="124"/>
      <c r="M17" s="125"/>
      <c r="N17" s="123" t="s">
        <v>10</v>
      </c>
      <c r="O17" s="124"/>
      <c r="P17" s="125"/>
    </row>
    <row r="18" spans="1:16" x14ac:dyDescent="0.35">
      <c r="A18" s="26">
        <v>800</v>
      </c>
      <c r="B18" s="26">
        <v>15</v>
      </c>
      <c r="C18" s="21"/>
      <c r="D18" s="21"/>
      <c r="E18" s="21"/>
      <c r="F18" s="26"/>
      <c r="H18" s="6" t="s">
        <v>3</v>
      </c>
      <c r="I18" s="4" t="s">
        <v>4</v>
      </c>
      <c r="J18" s="5" t="s">
        <v>11</v>
      </c>
      <c r="K18" s="6" t="s">
        <v>3</v>
      </c>
      <c r="L18" s="4" t="s">
        <v>4</v>
      </c>
      <c r="M18" s="5" t="s">
        <v>11</v>
      </c>
      <c r="N18" s="6" t="s">
        <v>3</v>
      </c>
      <c r="O18" s="4" t="s">
        <v>4</v>
      </c>
      <c r="P18" s="5" t="s">
        <v>11</v>
      </c>
    </row>
    <row r="19" spans="1:16" x14ac:dyDescent="0.35">
      <c r="A19" s="26">
        <v>900</v>
      </c>
      <c r="B19" s="26">
        <v>16</v>
      </c>
      <c r="C19" s="21"/>
      <c r="D19" s="21"/>
      <c r="E19" s="21"/>
      <c r="F19" s="26"/>
      <c r="H19" s="3">
        <f>'Répartition F H'!T25</f>
        <v>1</v>
      </c>
      <c r="I19" s="3">
        <f>'Répartition F H'!U25</f>
        <v>3</v>
      </c>
      <c r="J19" s="3">
        <f>'Répartition F H'!V25</f>
        <v>4</v>
      </c>
      <c r="K19" s="3">
        <f>'Répartition F H'!W25</f>
        <v>1</v>
      </c>
      <c r="L19" s="3">
        <f>'Répartition F H'!X25</f>
        <v>0</v>
      </c>
      <c r="M19" s="3">
        <f>'Répartition F H'!Y25</f>
        <v>1</v>
      </c>
      <c r="N19" s="3">
        <f>'Répartition F H'!Z25</f>
        <v>1</v>
      </c>
      <c r="O19" s="3">
        <f>'Répartition F H'!AA25</f>
        <v>1</v>
      </c>
      <c r="P19" s="3">
        <f>'Répartition F H'!AB25</f>
        <v>2</v>
      </c>
    </row>
    <row r="20" spans="1:16" x14ac:dyDescent="0.35">
      <c r="A20" s="26">
        <v>1000</v>
      </c>
      <c r="B20" s="26">
        <v>17</v>
      </c>
      <c r="C20" s="21"/>
      <c r="D20" s="21"/>
      <c r="E20" s="21"/>
      <c r="F20" s="26"/>
      <c r="H20" t="str">
        <f>IF(J19=0,"",IF('Répartition F H'!T24&lt;0.5,"Femme","Homme"))</f>
        <v>Homme</v>
      </c>
      <c r="I20" t="str">
        <f>IF(J19=0,"",IF('Répartition F H'!U24&lt;0.5,"Homme","Femme"))</f>
        <v>Femme</v>
      </c>
      <c r="K20" t="str">
        <f>IF(M19=0,"",IF('Répartition F H'!W24&lt;0.5,"Femme","Homme"))</f>
        <v>Homme</v>
      </c>
      <c r="L20" t="str">
        <f>IF(M19=0,"",IF('Répartition F H'!X24&lt;0.5,"Homme","Femme"))</f>
        <v>Homme</v>
      </c>
      <c r="N20" t="str">
        <f>IF(P19=0,"",IF('Répartition F H'!Z24&lt;0.5,"Femme","Homme"))</f>
        <v>Homme</v>
      </c>
      <c r="O20" t="str">
        <f>IF(P19=0,"",IF('Répartition F H'!AA24&lt;0.5,"Homme","Femme"))</f>
        <v>Femme</v>
      </c>
    </row>
    <row r="21" spans="1:16" x14ac:dyDescent="0.35">
      <c r="A21" s="26">
        <v>1250</v>
      </c>
      <c r="B21" s="26">
        <v>18</v>
      </c>
      <c r="C21" s="21"/>
      <c r="D21" s="21"/>
      <c r="E21" s="21"/>
      <c r="F21" s="26"/>
      <c r="I21" t="str">
        <f>IF(J19&gt;1,IF(I20="Homme","Femme","Homme"),"")</f>
        <v>Homme</v>
      </c>
      <c r="L21" t="str">
        <f>IF(M19&gt;1,IF(L20="Homme","Femme","Homme"),"")</f>
        <v/>
      </c>
      <c r="O21" t="str">
        <f>IF(P19&gt;1,IF(O20="Homme","Femme","Homme"),"")</f>
        <v>Homme</v>
      </c>
    </row>
    <row r="22" spans="1:16" x14ac:dyDescent="0.35">
      <c r="A22" s="26">
        <v>1500</v>
      </c>
      <c r="B22" s="26">
        <v>20</v>
      </c>
      <c r="C22" s="21"/>
      <c r="D22" s="21"/>
      <c r="E22" s="21"/>
      <c r="F22" s="26"/>
    </row>
    <row r="23" spans="1:16" x14ac:dyDescent="0.35">
      <c r="A23" s="26">
        <v>1750</v>
      </c>
      <c r="B23" s="26">
        <v>21</v>
      </c>
      <c r="C23" s="21"/>
      <c r="D23" s="21"/>
      <c r="E23" s="21"/>
      <c r="F23" s="26"/>
    </row>
    <row r="24" spans="1:16" x14ac:dyDescent="0.35">
      <c r="A24" s="26">
        <v>2000</v>
      </c>
      <c r="B24" s="26">
        <v>22</v>
      </c>
      <c r="C24" s="21"/>
      <c r="D24" s="21"/>
      <c r="E24" s="21"/>
      <c r="F24" s="26"/>
    </row>
    <row r="25" spans="1:16" x14ac:dyDescent="0.35">
      <c r="A25" s="26">
        <v>2250</v>
      </c>
      <c r="B25" s="26">
        <v>23</v>
      </c>
      <c r="C25" s="21"/>
      <c r="D25" s="21"/>
      <c r="E25" s="21"/>
      <c r="F25" s="26"/>
    </row>
    <row r="26" spans="1:16" x14ac:dyDescent="0.35">
      <c r="A26" s="26">
        <v>2500</v>
      </c>
      <c r="B26" s="26">
        <v>24</v>
      </c>
      <c r="C26" s="21"/>
      <c r="D26" s="21"/>
      <c r="E26" s="21"/>
      <c r="F26" s="26"/>
    </row>
    <row r="27" spans="1:16" x14ac:dyDescent="0.35">
      <c r="A27" s="26">
        <v>3000</v>
      </c>
      <c r="B27" s="26">
        <v>25</v>
      </c>
      <c r="C27" s="21"/>
      <c r="D27" s="21"/>
      <c r="E27" s="21"/>
      <c r="F27" s="26"/>
    </row>
    <row r="28" spans="1:16" x14ac:dyDescent="0.35">
      <c r="A28" s="26">
        <v>3500</v>
      </c>
      <c r="B28" s="26">
        <v>26</v>
      </c>
      <c r="C28" s="21"/>
      <c r="D28" s="21"/>
      <c r="E28" s="21"/>
      <c r="F28" s="26"/>
    </row>
    <row r="29" spans="1:16" x14ac:dyDescent="0.35">
      <c r="A29" s="26">
        <v>4000</v>
      </c>
      <c r="B29" s="26">
        <v>26</v>
      </c>
      <c r="C29" s="21"/>
      <c r="D29" s="21"/>
      <c r="E29" s="21"/>
      <c r="F29" s="26"/>
    </row>
    <row r="30" spans="1:16" x14ac:dyDescent="0.35">
      <c r="A30" s="26">
        <v>4250</v>
      </c>
      <c r="B30" s="26">
        <v>27</v>
      </c>
      <c r="C30" s="21"/>
      <c r="D30" s="21"/>
      <c r="E30" s="21"/>
      <c r="F30" s="26"/>
    </row>
    <row r="31" spans="1:16" x14ac:dyDescent="0.35">
      <c r="A31" s="26">
        <v>4750</v>
      </c>
      <c r="B31" s="26">
        <v>28</v>
      </c>
      <c r="C31" s="21"/>
      <c r="D31" s="21"/>
      <c r="E31" s="21"/>
      <c r="F31" s="26"/>
    </row>
    <row r="32" spans="1:16" x14ac:dyDescent="0.35">
      <c r="A32" s="26">
        <v>5000</v>
      </c>
      <c r="B32" s="26">
        <v>29</v>
      </c>
      <c r="C32" s="21"/>
      <c r="D32" s="21"/>
      <c r="E32" s="21"/>
      <c r="F32" s="26"/>
    </row>
    <row r="33" spans="1:6" x14ac:dyDescent="0.35">
      <c r="A33" s="26">
        <v>5750</v>
      </c>
      <c r="B33" s="26">
        <v>30</v>
      </c>
      <c r="C33" s="21"/>
      <c r="D33" s="21"/>
      <c r="E33" s="21"/>
      <c r="F33" s="26"/>
    </row>
    <row r="34" spans="1:6" x14ac:dyDescent="0.35">
      <c r="A34" s="26">
        <v>6000</v>
      </c>
      <c r="B34" s="26">
        <v>31</v>
      </c>
      <c r="C34" s="21"/>
      <c r="D34" s="21"/>
      <c r="E34" s="21"/>
      <c r="F34" s="26"/>
    </row>
    <row r="35" spans="1:6" x14ac:dyDescent="0.35">
      <c r="A35" s="26">
        <v>7000</v>
      </c>
      <c r="B35" s="26">
        <v>32</v>
      </c>
      <c r="C35" s="21"/>
      <c r="D35" s="21"/>
      <c r="E35" s="21"/>
      <c r="F35" s="26"/>
    </row>
    <row r="36" spans="1:6" x14ac:dyDescent="0.35">
      <c r="A36" s="26">
        <v>8250</v>
      </c>
      <c r="B36" s="26">
        <v>33</v>
      </c>
      <c r="C36" s="21"/>
      <c r="D36" s="21"/>
      <c r="E36" s="21"/>
      <c r="F36" s="26"/>
    </row>
    <row r="37" spans="1:6" x14ac:dyDescent="0.35">
      <c r="A37" s="26">
        <v>9000</v>
      </c>
      <c r="B37" s="26">
        <v>34</v>
      </c>
      <c r="C37" s="21"/>
      <c r="D37" s="21"/>
      <c r="E37" s="21"/>
      <c r="F37" s="26"/>
    </row>
    <row r="38" spans="1:6" x14ac:dyDescent="0.35">
      <c r="A38" s="26">
        <v>10000</v>
      </c>
      <c r="B38" s="26">
        <v>35</v>
      </c>
      <c r="C38" s="21"/>
      <c r="D38" s="21"/>
      <c r="E38" s="21"/>
      <c r="F38" s="26"/>
    </row>
    <row r="39" spans="1:6" x14ac:dyDescent="0.35">
      <c r="A39" s="1"/>
      <c r="B39" s="1"/>
      <c r="F39" s="1"/>
    </row>
  </sheetData>
  <mergeCells count="6">
    <mergeCell ref="H11:J11"/>
    <mergeCell ref="K11:M11"/>
    <mergeCell ref="N11:P11"/>
    <mergeCell ref="H17:J17"/>
    <mergeCell ref="K17:M17"/>
    <mergeCell ref="N17:P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Répartition F H</vt:lpstr>
      <vt:lpstr>Article R. 2314-1</vt:lpstr>
      <vt:lpstr>Data</vt:lpstr>
      <vt:lpstr>'Répartition F H'!Zone_d_impression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FIBOPA</cp:lastModifiedBy>
  <cp:lastPrinted>2018-05-18T12:22:14Z</cp:lastPrinted>
  <dcterms:created xsi:type="dcterms:W3CDTF">2016-02-10T13:05:20Z</dcterms:created>
  <dcterms:modified xsi:type="dcterms:W3CDTF">2023-02-03T13:32:37Z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